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8_{727EF556-C22A-4B9E-91F3-9409B5EFD253}" xr6:coauthVersionLast="47" xr6:coauthVersionMax="47" xr10:uidLastSave="{00000000-0000-0000-0000-000000000000}"/>
  <bookViews>
    <workbookView xWindow="-120" yWindow="-120" windowWidth="29040" windowHeight="15720" tabRatio="996" activeTab="4" xr2:uid="{00000000-000D-0000-FFFF-FFFF00000000}"/>
  </bookViews>
  <sheets>
    <sheet name="ESF - Situación Financiera" sheetId="1" r:id="rId1"/>
    <sheet name=" ERF-Rendimiento Financiero" sheetId="6" r:id="rId2"/>
    <sheet name="CAMBIO EN EL PATRIMONIO" sheetId="28" r:id="rId3"/>
    <sheet name="Estado Comparativo ARREGLO" sheetId="31" r:id="rId4"/>
    <sheet name="FLUJO (c)" sheetId="40" r:id="rId5"/>
    <sheet name="notas ultima version todas" sheetId="36" r:id="rId6"/>
    <sheet name="propiedad planta y equipo" sheetId="38" r:id="rId7"/>
    <sheet name="gastos pagados por ant." sheetId="39" r:id="rId8"/>
  </sheets>
  <definedNames>
    <definedName name="_xlnm._FilterDatabase" localSheetId="1" hidden="1">' ERF-Rendimiento Financiero'!$A$7:$H$35</definedName>
    <definedName name="_xlnm._FilterDatabase" localSheetId="0" hidden="1">'ESF - Situación Financiera'!$A$6:$E$6</definedName>
    <definedName name="_xlnm.Print_Area" localSheetId="1">' ERF-Rendimiento Financiero'!$A$1:$E$44</definedName>
    <definedName name="_xlnm.Print_Area" localSheetId="0">'ESF - Situación Financiera'!$A$1:$E$47</definedName>
    <definedName name="_xlnm.Print_Area" localSheetId="3">'Estado Comparativo ARREGLO'!$A$1:$N$36</definedName>
    <definedName name="_xlnm.Print_Area" localSheetId="5">'notas ultima version todas'!$A$1:$M$283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P162" i="36" l="1"/>
  <c r="C15" i="28"/>
  <c r="D29" i="38" l="1"/>
  <c r="E27" i="38"/>
  <c r="C29" i="38"/>
  <c r="F18" i="39" l="1"/>
  <c r="C46" i="36"/>
  <c r="C225" i="36" l="1"/>
  <c r="C223" i="36"/>
  <c r="D38" i="36"/>
  <c r="C178" i="36" l="1"/>
  <c r="D178" i="36"/>
  <c r="E28" i="39" l="1"/>
  <c r="D28" i="39"/>
  <c r="C28" i="39"/>
  <c r="F26" i="39"/>
  <c r="E15" i="28"/>
  <c r="C18" i="6" l="1"/>
  <c r="D30" i="36" l="1"/>
  <c r="E20" i="40" l="1"/>
  <c r="C20" i="40"/>
  <c r="E15" i="40"/>
  <c r="C15" i="40"/>
  <c r="E22" i="40" l="1"/>
  <c r="E24" i="40" s="1"/>
  <c r="C22" i="40"/>
  <c r="E11" i="6"/>
  <c r="C11" i="6"/>
  <c r="C24" i="40" l="1"/>
  <c r="D16" i="39" l="1"/>
  <c r="D20" i="39" s="1"/>
  <c r="D46" i="36" l="1"/>
  <c r="C38" i="36"/>
  <c r="C30" i="36"/>
  <c r="F31" i="39" l="1"/>
  <c r="E32" i="39"/>
  <c r="D32" i="39"/>
  <c r="C32" i="39"/>
  <c r="B28" i="39"/>
  <c r="F27" i="39"/>
  <c r="F25" i="39"/>
  <c r="E16" i="39"/>
  <c r="E20" i="39" s="1"/>
  <c r="C16" i="39"/>
  <c r="C20" i="39" s="1"/>
  <c r="B16" i="39"/>
  <c r="B20" i="39" s="1"/>
  <c r="F14" i="39"/>
  <c r="F13" i="39"/>
  <c r="D9" i="39"/>
  <c r="B9" i="39"/>
  <c r="F28" i="39" l="1"/>
  <c r="B32" i="39"/>
  <c r="F32" i="39" s="1"/>
  <c r="F16" i="39"/>
  <c r="F20" i="39" s="1"/>
  <c r="F19" i="39"/>
  <c r="D34" i="38"/>
  <c r="C34" i="38"/>
  <c r="B34" i="38"/>
  <c r="E33" i="38"/>
  <c r="E32" i="38"/>
  <c r="E31" i="38"/>
  <c r="B29" i="38"/>
  <c r="B35" i="38" s="1"/>
  <c r="E28" i="38"/>
  <c r="E26" i="38"/>
  <c r="E25" i="38"/>
  <c r="D14" i="38"/>
  <c r="C14" i="38"/>
  <c r="B14" i="38"/>
  <c r="E13" i="38"/>
  <c r="E12" i="38"/>
  <c r="E11" i="38"/>
  <c r="E8" i="38"/>
  <c r="E7" i="38"/>
  <c r="D9" i="38"/>
  <c r="C9" i="38"/>
  <c r="B9" i="38"/>
  <c r="E5" i="38"/>
  <c r="C15" i="38" l="1"/>
  <c r="B15" i="38"/>
  <c r="D15" i="38"/>
  <c r="E29" i="38"/>
  <c r="E14" i="38"/>
  <c r="D35" i="38"/>
  <c r="C35" i="38"/>
  <c r="E34" i="38"/>
  <c r="E6" i="38"/>
  <c r="E9" i="38" s="1"/>
  <c r="E15" i="38" l="1"/>
  <c r="E35" i="38"/>
  <c r="G9" i="31" l="1"/>
  <c r="A34" i="6" l="1"/>
  <c r="C227" i="36" l="1"/>
  <c r="D227" i="36"/>
  <c r="D142" i="36" l="1"/>
  <c r="E10" i="28" l="1"/>
  <c r="C10" i="28"/>
  <c r="D274" i="36" l="1"/>
  <c r="C274" i="36"/>
  <c r="D265" i="36"/>
  <c r="C265" i="36"/>
  <c r="D214" i="36"/>
  <c r="C214" i="36"/>
  <c r="D165" i="36"/>
  <c r="C165" i="36"/>
  <c r="C142" i="36"/>
  <c r="D133" i="36"/>
  <c r="C133" i="36"/>
  <c r="D122" i="36"/>
  <c r="C122" i="36"/>
  <c r="D114" i="36"/>
  <c r="C114" i="36"/>
  <c r="D20" i="36"/>
  <c r="C20" i="36"/>
  <c r="D11" i="36"/>
  <c r="C11" i="36"/>
  <c r="O162" i="36" l="1"/>
  <c r="R162" i="36" s="1"/>
  <c r="P165" i="36"/>
  <c r="E24" i="31"/>
  <c r="D20" i="31"/>
  <c r="I10" i="31" l="1"/>
  <c r="I9" i="31" l="1"/>
  <c r="I8" i="31" s="1"/>
  <c r="I12" i="31"/>
  <c r="I13" i="31"/>
  <c r="I14" i="31"/>
  <c r="I15" i="31"/>
  <c r="I16" i="31"/>
  <c r="I11" i="31" l="1"/>
  <c r="I17" i="31" s="1"/>
  <c r="E8" i="31" l="1"/>
  <c r="C8" i="31" l="1"/>
  <c r="C32" i="1" l="1"/>
  <c r="G16" i="31" l="1"/>
  <c r="G15" i="31"/>
  <c r="G14" i="31"/>
  <c r="G13" i="31"/>
  <c r="G12" i="31"/>
  <c r="E11" i="31"/>
  <c r="E17" i="31" s="1"/>
  <c r="C11" i="31"/>
  <c r="C17" i="31" s="1"/>
  <c r="G10" i="31" l="1"/>
  <c r="G11" i="31"/>
  <c r="G8" i="31"/>
  <c r="G17" i="31" l="1"/>
  <c r="E20" i="6" l="1"/>
  <c r="H11" i="1" l="1"/>
  <c r="C17" i="1" l="1"/>
  <c r="A1" i="6" l="1"/>
  <c r="H30" i="6" l="1"/>
  <c r="H29" i="6"/>
  <c r="H28" i="6"/>
  <c r="H16" i="1" l="1"/>
  <c r="H24" i="1"/>
  <c r="H23" i="1"/>
  <c r="H9" i="1"/>
  <c r="E17" i="1"/>
  <c r="E31" i="6"/>
  <c r="C31" i="6"/>
  <c r="C20" i="6"/>
  <c r="E25" i="1"/>
  <c r="E27" i="1" s="1"/>
  <c r="C25" i="1"/>
  <c r="C27" i="1" s="1"/>
  <c r="E12" i="1"/>
  <c r="E19" i="1" l="1"/>
  <c r="H31" i="1"/>
  <c r="H25" i="1"/>
  <c r="H31" i="6"/>
  <c r="C12" i="1"/>
  <c r="H15" i="1"/>
  <c r="C26" i="6"/>
  <c r="E26" i="6"/>
  <c r="H12" i="1" l="1"/>
  <c r="C19" i="1"/>
  <c r="C34" i="1"/>
  <c r="H27" i="1"/>
  <c r="E32" i="1" l="1"/>
  <c r="E34" i="1" s="1"/>
  <c r="H17" i="1"/>
  <c r="H30" i="1"/>
  <c r="H32" i="1" l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Altagracia Bido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Altagracia Bido:</t>
        </r>
        <r>
          <rPr>
            <sz val="9"/>
            <color indexed="81"/>
            <rFont val="Tahoma"/>
            <family val="2"/>
          </rPr>
          <t xml:space="preserve">
Saldo al 31 de diciembre de 2022</t>
        </r>
      </text>
    </comment>
  </commentList>
</comments>
</file>

<file path=xl/sharedStrings.xml><?xml version="1.0" encoding="utf-8"?>
<sst xmlns="http://schemas.openxmlformats.org/spreadsheetml/2006/main" count="425" uniqueCount="348">
  <si>
    <t>Estado de Situación Financiera</t>
  </si>
  <si>
    <t>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</si>
  <si>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</si>
  <si>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</si>
  <si>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</si>
  <si>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</si>
  <si>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</si>
  <si>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</si>
  <si>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</si>
  <si>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</si>
  <si>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</si>
  <si>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</si>
  <si>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 xml:space="preserve">Total pasivos </t>
  </si>
  <si>
    <t>Total activos netos/patrimonio</t>
  </si>
  <si>
    <t>Estado de Rendimiento Financiero</t>
  </si>
  <si>
    <t>Sueldos, salarios y beneficios a empleados</t>
  </si>
  <si>
    <t>Subvenciones y otros pagos por transferencias</t>
  </si>
  <si>
    <t>Gasto de depreciación y amortización</t>
  </si>
  <si>
    <t>Otros gastos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</si>
  <si>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</si>
  <si>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</si>
  <si>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</si>
  <si>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</si>
  <si>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</si>
  <si>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</si>
  <si>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</si>
  <si>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Total pasivos y activos netos/patrimonio</t>
  </si>
  <si>
    <t>Efectivo y equivalentes de efectivo (Nota 7)</t>
  </si>
  <si>
    <t>Resultados positivos (ahorro) / negativo (desahorro)</t>
  </si>
  <si>
    <t>Suministros y materiales para consumo</t>
  </si>
  <si>
    <t xml:space="preserve">Resultados acumulados </t>
  </si>
  <si>
    <t xml:space="preserve">Estado de Comparación de los Importes Presupuestados y Realizados </t>
  </si>
  <si>
    <t>Presupuesto sobre la Base de Efectivo</t>
  </si>
  <si>
    <t>(Clasificación de Ingresos y Gastos por Objeto)</t>
  </si>
  <si>
    <t>% de Variac Ejecución (C=B/A)</t>
  </si>
  <si>
    <t>Variación (D=A-B)</t>
  </si>
  <si>
    <t>Direccion de Información y Defensa de los Afiliados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</si>
  <si>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</si>
  <si>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</si>
  <si>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</si>
  <si>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</si>
  <si>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</si>
  <si>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>Concepto</t>
  </si>
  <si>
    <t>Presupuesto Reformado (A)</t>
  </si>
  <si>
    <t>Presupuesto Ejecutado (B)</t>
  </si>
  <si>
    <t>Ingresos totales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</si>
  <si>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</si>
  <si>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</si>
  <si>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</si>
  <si>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</si>
  <si>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</si>
  <si>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</si>
  <si>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r>
      <rPr>
        <b/>
        <sz val="18"/>
        <color rgb="FF231F20"/>
        <rFont val="Times New Roman"/>
        <family val="1"/>
      </rPr>
      <t>Resultado financiero (1-2)</t>
    </r>
  </si>
  <si>
    <t>Estado de Cambio de Activo / Patrimonio</t>
  </si>
  <si>
    <t>Resultados Acumulados</t>
  </si>
  <si>
    <t>Total Activos Netos / Patrimonio</t>
  </si>
  <si>
    <t xml:space="preserve">Ajuste al patrimonio </t>
  </si>
  <si>
    <t>Resultado del período</t>
  </si>
  <si>
    <t>Director General</t>
  </si>
  <si>
    <t>MILEDY JARDINES</t>
  </si>
  <si>
    <t>FATIMA SCROGGINS</t>
  </si>
  <si>
    <t>DIRECCION DE INFORMACION Y DE FENSA DE LOS AFILIADOS A LA SEGURIDAD SOCIAL</t>
  </si>
  <si>
    <t>Estado de Flujo de Efectivo</t>
  </si>
  <si>
    <t>Flujo de efectivo procedentes de actividades operativas</t>
  </si>
  <si>
    <t xml:space="preserve"> Cobros de subvenciones, transferencias, y otras asignaciones </t>
  </si>
  <si>
    <t>Pagos a los trabajadores o en beneficio de ellos</t>
  </si>
  <si>
    <t xml:space="preserve">Pagos por contribuciones a la seguridad social </t>
  </si>
  <si>
    <t>Pagos a proveedores</t>
  </si>
  <si>
    <t>Pagos por contratos mantenidos para negocios o intercambio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</si>
  <si>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</si>
  <si>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</si>
  <si>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</si>
  <si>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</si>
  <si>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Flujos de efectivo netos por las actividades de inversión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</si>
  <si>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</si>
  <si>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</si>
  <si>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</si>
  <si>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 xml:space="preserve"> Carolina Serrata Mendez</t>
  </si>
  <si>
    <t>CAROLINA SERRATA MENDEZ</t>
  </si>
  <si>
    <t>Nota #7 Efectivo y equivalentes de efectivo.</t>
  </si>
  <si>
    <t xml:space="preserve">                    Descripción                                                                                   </t>
  </si>
  <si>
    <t>Total</t>
  </si>
  <si>
    <t>Adiciones</t>
  </si>
  <si>
    <t>Retiros</t>
  </si>
  <si>
    <t>Saldo al final del periodo</t>
  </si>
  <si>
    <t>Cargo del periodo</t>
  </si>
  <si>
    <t xml:space="preserve">Vacaciones                                                                                               </t>
  </si>
  <si>
    <t xml:space="preserve">                                                                                                                 </t>
  </si>
  <si>
    <t>Maquinarias y Equipos</t>
  </si>
  <si>
    <t>Mob. Y equipos de ofic.</t>
  </si>
  <si>
    <t>Equipos Transp. Y Otros</t>
  </si>
  <si>
    <t>Dep. Acum. Al inicio del periodo</t>
  </si>
  <si>
    <t>Amortizacion Acumulada</t>
  </si>
  <si>
    <t>Proveedores</t>
  </si>
  <si>
    <t>AGUA PLANETA AZUL</t>
  </si>
  <si>
    <t>ASVALSOPH INVESTMENTS</t>
  </si>
  <si>
    <t>CODETEL,S.A.</t>
  </si>
  <si>
    <t>INAPA</t>
  </si>
  <si>
    <t>INTER RADIO GROUP,SRL.</t>
  </si>
  <si>
    <t>MIOLAN &amp; ASOC.</t>
  </si>
  <si>
    <t>MUNDO PRESTAMO,SRL.</t>
  </si>
  <si>
    <t>PEACHTREE SOLUTIONS</t>
  </si>
  <si>
    <t>PORTO L. J. SOLUCIONES INMOBILIARIO</t>
  </si>
  <si>
    <t>PUBLICACIONES AHORA</t>
  </si>
  <si>
    <t>RADHAMES PEREZ CARVAJAL</t>
  </si>
  <si>
    <t>TRANSPORTE BLANCO</t>
  </si>
  <si>
    <t xml:space="preserve">TRONCO PLAZA </t>
  </si>
  <si>
    <t>Patrimonio Institucional</t>
  </si>
  <si>
    <t>Ajuste al resultado de periodos anteriores</t>
  </si>
  <si>
    <t>Resultado del Periodo</t>
  </si>
  <si>
    <t xml:space="preserve">Sueldos Fijos                                                                                                 </t>
  </si>
  <si>
    <t xml:space="preserve">Compensación por gastos de alimentacion                                                                                        </t>
  </si>
  <si>
    <t>Prima de transporte</t>
  </si>
  <si>
    <t>Compensacion servicios de seguridad</t>
  </si>
  <si>
    <t>Compensacion por resultados</t>
  </si>
  <si>
    <t>Prestaciones economicas</t>
  </si>
  <si>
    <t>Transf. Cte. Org. Internacional</t>
  </si>
  <si>
    <t>Alimentos y bebidas para personas</t>
  </si>
  <si>
    <t>Productos Forestales</t>
  </si>
  <si>
    <t>Papel de escritorio</t>
  </si>
  <si>
    <t>Productos de papel y carton</t>
  </si>
  <si>
    <t>Libros, revistas y periodicos</t>
  </si>
  <si>
    <t>Articulos Plasticos</t>
  </si>
  <si>
    <t>Gasolina</t>
  </si>
  <si>
    <t>Material para limpieza</t>
  </si>
  <si>
    <t>Utiles de escritorio, oficina</t>
  </si>
  <si>
    <t>Utiles menores med. Quirugico</t>
  </si>
  <si>
    <t>Utiles de cocina y comedor</t>
  </si>
  <si>
    <t>Productos electricos y afines</t>
  </si>
  <si>
    <t>Otros repuestos y accesorios</t>
  </si>
  <si>
    <t>Productos y utiles varios n.i.</t>
  </si>
  <si>
    <t>Depreciacion maquinarias y equipos</t>
  </si>
  <si>
    <t>Depreciacion mobiliario y equipo de oficina</t>
  </si>
  <si>
    <t>Depreciacion equipos de transporte y otros</t>
  </si>
  <si>
    <t>Servicios telefonicos de larga distancia</t>
  </si>
  <si>
    <t>Telefonos local</t>
  </si>
  <si>
    <t>Servicio de internet y television</t>
  </si>
  <si>
    <t>Energia electrica</t>
  </si>
  <si>
    <t>Agua</t>
  </si>
  <si>
    <t>Recoleccion de residuos solidos</t>
  </si>
  <si>
    <t>Publicidad y propaganda</t>
  </si>
  <si>
    <t>Impresión y encuadernacion</t>
  </si>
  <si>
    <t>Pasajes</t>
  </si>
  <si>
    <t>Fletes</t>
  </si>
  <si>
    <t>Alquileres y rentas de edificaciones</t>
  </si>
  <si>
    <t>Otros alquileres</t>
  </si>
  <si>
    <t>Seguro de bienes muebles</t>
  </si>
  <si>
    <t>Servicios Alimenticios</t>
  </si>
  <si>
    <t>Impuestos</t>
  </si>
  <si>
    <t>Rep. Equipo de transporte</t>
  </si>
  <si>
    <t>Comisiones y gastos bancarios</t>
  </si>
  <si>
    <t>Servicios de capacitacion</t>
  </si>
  <si>
    <t>Licencias informaticas</t>
  </si>
  <si>
    <t>Servicios de informatica</t>
  </si>
  <si>
    <t>Otros servicios tecnicos profesionales</t>
  </si>
  <si>
    <t>Pagos anticipados (Nota 9)</t>
  </si>
  <si>
    <t>Propiedad planta y equipos neto (Nota 10)</t>
  </si>
  <si>
    <t xml:space="preserve">Activos intangibles (Nota 11) </t>
  </si>
  <si>
    <t>Cuentas por pagar a corto plazo (Nota 12)</t>
  </si>
  <si>
    <t>Retenciones y acumulaciones por pagar (Nota 13)</t>
  </si>
  <si>
    <t>Activos Netos/Patrimonio (Nota 14)</t>
  </si>
  <si>
    <t>Ingresos (Nota 15)</t>
  </si>
  <si>
    <t>Nota #9  Pagos Anticipados</t>
  </si>
  <si>
    <t>Nota #10 Propiedad planta y equipo</t>
  </si>
  <si>
    <t>Nota #11 Activos Intangibles</t>
  </si>
  <si>
    <t>Nota#  12 Cuentas por Pagar a corto plazo</t>
  </si>
  <si>
    <t>Nota#  13 Retenciones y Acumulaciones</t>
  </si>
  <si>
    <t xml:space="preserve">Nota#  14 Patrimonio Institucional </t>
  </si>
  <si>
    <t xml:space="preserve">Nota# 15  Ingresos </t>
  </si>
  <si>
    <t xml:space="preserve"> Nota # 16 Sueldos, Salarios y beneficios a empleados</t>
  </si>
  <si>
    <t>Nota# 17 Subvenciones y otros pagos por transferencias</t>
  </si>
  <si>
    <t>Nota# 18 Suministro y materiales para consumo</t>
  </si>
  <si>
    <t xml:space="preserve">Nota# 19 Gastos de depreciación y amortización </t>
  </si>
  <si>
    <t xml:space="preserve">Nota# 20 Otros gastos </t>
  </si>
  <si>
    <t>Alquileres de equipos de transporte</t>
  </si>
  <si>
    <t>CELIA GISELE ABREU</t>
  </si>
  <si>
    <t>EDITORA HOY</t>
  </si>
  <si>
    <t>FACIMAX,SRL.</t>
  </si>
  <si>
    <t>FARMACIA EL SOL DE LA VEGA</t>
  </si>
  <si>
    <t>HECTOR DAVID VOLQUEZ</t>
  </si>
  <si>
    <t>OPTIC</t>
  </si>
  <si>
    <t>FLASH PACK</t>
  </si>
  <si>
    <t xml:space="preserve">       Contadora</t>
  </si>
  <si>
    <t xml:space="preserve">                   Descripción                                                                                   </t>
  </si>
  <si>
    <t>Caja chica</t>
  </si>
  <si>
    <t>Seguro Vehiculo Anticipado</t>
  </si>
  <si>
    <t>Seguro de Bienes Muebles</t>
  </si>
  <si>
    <t>Depositos y  Fianzas</t>
  </si>
  <si>
    <t>Licencias Informaticas</t>
  </si>
  <si>
    <t xml:space="preserve">cabe destacar que corresponden a ISR por pagar a DGII </t>
  </si>
  <si>
    <t>Contribuciones al seguro de salud</t>
  </si>
  <si>
    <t>Contribuciones al seguro de pensiones</t>
  </si>
  <si>
    <t>Impuestos sobre la renta e Itbis</t>
  </si>
  <si>
    <t>DIRECCION GENERAL DE INFORMACION Y DEFENSA DE LOS AFILIADOS A LA SEGURIDAD SOCIAL</t>
  </si>
  <si>
    <t>Enc. Depto. Financiero</t>
  </si>
  <si>
    <t>Inventario  (Nota 8)</t>
  </si>
  <si>
    <t>Nota #8  Inventario</t>
  </si>
  <si>
    <t>Programas Informaticos</t>
  </si>
  <si>
    <t>IMPRENTA NORCENTRAL</t>
  </si>
  <si>
    <t>Sueldo al personal temporal</t>
  </si>
  <si>
    <t>Transf. Cte. Asoc. s/fines de lucro</t>
  </si>
  <si>
    <t>Herramientas Menores</t>
  </si>
  <si>
    <t>Gasoil</t>
  </si>
  <si>
    <t>Viaticos fuera del pais</t>
  </si>
  <si>
    <t>Retiro</t>
  </si>
  <si>
    <t>Resultado acumulado</t>
  </si>
  <si>
    <t>Depreciacion Programas Informaticos</t>
  </si>
  <si>
    <t xml:space="preserve">AYUNTAMIENTO DE PUERTO PLATA                       </t>
  </si>
  <si>
    <t>Gastos Financieros</t>
  </si>
  <si>
    <t>Gastos (Notas 16, 17, 18,19,20,21)</t>
  </si>
  <si>
    <t xml:space="preserve">Nota# 21 Gastos Financieros </t>
  </si>
  <si>
    <t>Subcuenta de Disponibilidad 3002006000</t>
  </si>
  <si>
    <t>Subcuenta de Disponibilidad 0100249000</t>
  </si>
  <si>
    <t>Subcuenta de Disponibilidad 999508900</t>
  </si>
  <si>
    <t>Pagos por adquisición de intangibles y otros activos a largo plazo</t>
  </si>
  <si>
    <t xml:space="preserve">                                                                                                        </t>
  </si>
  <si>
    <t>Costos de Adquisicion 2022</t>
  </si>
  <si>
    <t>Prop. Planta y equipos netos 2023</t>
  </si>
  <si>
    <t>Amortizacion del periodo</t>
  </si>
  <si>
    <t>Otros</t>
  </si>
  <si>
    <t>Un movimiento de los activos intangibles es como sigue:</t>
  </si>
  <si>
    <t>Saldo al inicio del periodo</t>
  </si>
  <si>
    <t>Saldo al final del año</t>
  </si>
  <si>
    <t>Un movimiento de la amortizacion de los activos intangibles no financieros es como sigue:</t>
  </si>
  <si>
    <t>PEÑA AUTO</t>
  </si>
  <si>
    <t>Interinato</t>
  </si>
  <si>
    <t>Contribuciones al seguro de riesgo laboral</t>
  </si>
  <si>
    <t>Horas extraordinarias</t>
  </si>
  <si>
    <t>Hilos y telas</t>
  </si>
  <si>
    <t>Gas propano</t>
  </si>
  <si>
    <t>Llantas y neumaticos</t>
  </si>
  <si>
    <t>Otros productos quimicos y conv.</t>
  </si>
  <si>
    <t>Productos medicianales para uso humano</t>
  </si>
  <si>
    <t>Peaje</t>
  </si>
  <si>
    <t>Obras menores en edificaciones</t>
  </si>
  <si>
    <t>Mantenimiento equipo de oficina</t>
  </si>
  <si>
    <t>Mantenimientos y rep. De  equipos</t>
  </si>
  <si>
    <t>Servicios juridicos</t>
  </si>
  <si>
    <t>Seguro de personas</t>
  </si>
  <si>
    <t>Ayudas y donaciones ocasionales</t>
  </si>
  <si>
    <t>Alquiler de equipo para computadoras</t>
  </si>
  <si>
    <t>GRUPO ICEBERG</t>
  </si>
  <si>
    <t>HECTOR DE JESUS BERNARD</t>
  </si>
  <si>
    <t>LOGOMARCA</t>
  </si>
  <si>
    <t xml:space="preserve">   </t>
  </si>
  <si>
    <t>Saldo al 31 de diciembre de 2023</t>
  </si>
  <si>
    <t>DIARIO LIBRE</t>
  </si>
  <si>
    <t>INVERSIONES SIURANA</t>
  </si>
  <si>
    <t>PLAZA LAMA</t>
  </si>
  <si>
    <t>PROLIMPISO</t>
  </si>
  <si>
    <t>EDITORA EL NUEVO DIARIO</t>
  </si>
  <si>
    <t>Regalia pascual</t>
  </si>
  <si>
    <t>Contribucion cumplimiento sismap</t>
  </si>
  <si>
    <t>Compensacion extraordinaria</t>
  </si>
  <si>
    <t>Acabados textiles</t>
  </si>
  <si>
    <t>Prenda de vestir</t>
  </si>
  <si>
    <t>Productos utiles diversos</t>
  </si>
  <si>
    <t>Pintura, lacas, barnices</t>
  </si>
  <si>
    <t>Productos y utiles de defensa</t>
  </si>
  <si>
    <t>Limpieza e Higiene</t>
  </si>
  <si>
    <t>Lavanderia</t>
  </si>
  <si>
    <t>Contribuciones Sociales</t>
  </si>
  <si>
    <t>Cuenta Banco de Reserva 9603708591 (Anticipo Financiero)</t>
  </si>
  <si>
    <t>Saldo al 31 de diciembre de 2022</t>
  </si>
  <si>
    <t>Inventario de material y suministro</t>
  </si>
  <si>
    <t>Fianzas  y depositos</t>
  </si>
  <si>
    <t>Seguros de bienes muebles</t>
  </si>
  <si>
    <t>Licencias de Informatica</t>
  </si>
  <si>
    <t>Costos:</t>
  </si>
  <si>
    <t>Costos de adquisicion</t>
  </si>
  <si>
    <t>Saldo final periodo</t>
  </si>
  <si>
    <t>Depreciacion acumulada al inicio del periodo</t>
  </si>
  <si>
    <t>Saldo final del periodo</t>
  </si>
  <si>
    <t>Seguros de Bienes muebles</t>
  </si>
  <si>
    <t>Seguro de vehiculos</t>
  </si>
  <si>
    <t>La diferencia entre la disponibildad en el sistema de la institucion y el reporte de ejecucion SIGEF es por libramientos que fueron aprobados en diciembre 2023 y pagados en enero 2024.</t>
  </si>
  <si>
    <t>Transferencias Aporte Gobierno Central por medio al Ministerio de Trabajo</t>
  </si>
  <si>
    <t>Las notas en las páginas 7 a 21 son parte integral de estos Estados Financieros.</t>
  </si>
  <si>
    <t>Depreciación acumulada al inicio del periodo</t>
  </si>
  <si>
    <t>Recargos, multas y otros ingresos</t>
  </si>
  <si>
    <t xml:space="preserve">Transferencias </t>
  </si>
  <si>
    <t>Al 30 de junio de 2024 y 2023</t>
  </si>
  <si>
    <t>Del 01 Enero al  30 de junio  2024 y 2023</t>
  </si>
  <si>
    <t>Durante el Año Terminado el 30 de junio de 2024</t>
  </si>
  <si>
    <t>Un detalle del efectivo y equivalente de efectivo al 30  de junio del 2024 y 2023 es como sigue:</t>
  </si>
  <si>
    <t>Un detalle del inventario al 30 de junio del 2024 y 2023, es como sigue:</t>
  </si>
  <si>
    <t>Un detalle de las partidas de activos intangibles al 30 de junio de 2024 y 2023 es como sigue:</t>
  </si>
  <si>
    <t>Un detalle de las partidas de las retenciones y acumulaciones al 30 de junio de 2024 y 2023 es como sigue:</t>
  </si>
  <si>
    <t>Un detalle de las partidas del patrimonio institucional al 30 de junio de 2024 y 2023 es como sigue:</t>
  </si>
  <si>
    <t>Un detalle de las partidas de ingresos al 30 de junio de 2024 y 2023 es como sigue:</t>
  </si>
  <si>
    <t>Un detalle de las cuentas sueldos, salarios, beneficios a empleados al 30 de junio 2024 y 2023 es como sigue:</t>
  </si>
  <si>
    <t>Un detalle de la cuenta subvenciones y otros pagos por transferencia al 30 de junio de 2024 y 2023 es como sigue:</t>
  </si>
  <si>
    <t>Un detalle de los gastos de suministro y materiales para consumo al  30 de junio de 2024 y 2023 es como sigue:</t>
  </si>
  <si>
    <t>Un detalle de los gastos de depreciación y amortización al  30 de junio de 2024 y 2023 es como sigue:</t>
  </si>
  <si>
    <t>Un detalle de otros gastos  al  30 de junio de 2024 y 2023 es como sigue:</t>
  </si>
  <si>
    <t>Un detalle de los gastos financieros  al  30 de junio de 2024 y 2023 es como sigue:</t>
  </si>
  <si>
    <t>El movimiento de la propiedad, planta y equipos y depreciación acumulada  al 30 de junio del 2024 y 2023 es como sigue:</t>
  </si>
  <si>
    <t>Un detalle de los pagos anticipados al 30 de junio del 2024 y 2023, es como sigue:</t>
  </si>
  <si>
    <t>Del ejercicio terminado al 30 de junio del 2024 y 2023</t>
  </si>
  <si>
    <t>AMERICAN BUSINESS MACHINE</t>
  </si>
  <si>
    <t>CARLOS A. FATULE</t>
  </si>
  <si>
    <t>EDEESTE</t>
  </si>
  <si>
    <t>GLADYS HIDALGO</t>
  </si>
  <si>
    <t>JESUS ML. ESPINAL</t>
  </si>
  <si>
    <t>MULTICOMPUTOS</t>
  </si>
  <si>
    <t>OFFITEK</t>
  </si>
  <si>
    <t>SANTO DOMINGO MOTORS</t>
  </si>
  <si>
    <t>SOLUCIONES MONEGRO</t>
  </si>
  <si>
    <t>UNIFIED</t>
  </si>
  <si>
    <t>VALERIO ROCHITT</t>
  </si>
  <si>
    <t>VIAMAR</t>
  </si>
  <si>
    <t>V ENERGY</t>
  </si>
  <si>
    <t>Saldo al 30 de junio de 2023</t>
  </si>
  <si>
    <t>Saldo al 30 de junio de 2024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</si>
  <si>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</si>
  <si>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>OTROS</t>
  </si>
  <si>
    <t>EDITORA EL CARIBE</t>
  </si>
  <si>
    <t>CECOMSA</t>
  </si>
  <si>
    <t>EDENORTE</t>
  </si>
  <si>
    <t>EDITORA EL LISTIN DIARIO</t>
  </si>
  <si>
    <t>GTG INDUSTRIAL</t>
  </si>
  <si>
    <t>GULFTREAM PETROLEUM DOMINICANA</t>
  </si>
  <si>
    <t>HUMANO</t>
  </si>
  <si>
    <t>INTEVAL</t>
  </si>
  <si>
    <t>ARS RESERVAS</t>
  </si>
  <si>
    <t>LEJAMOVIL</t>
  </si>
  <si>
    <t>MANUEL ARS. POUERIE</t>
  </si>
  <si>
    <t>MANUEL ARS. UREÑA</t>
  </si>
  <si>
    <t>NEVA EDITORA LA INFORMACION</t>
  </si>
  <si>
    <t>OFICNA COORD. DE LA PRESIDENCIA</t>
  </si>
  <si>
    <t>SECURITY GUARDS</t>
  </si>
  <si>
    <t>SOWEY COMERCIAL</t>
  </si>
  <si>
    <t>VANESSA DEL PILAR</t>
  </si>
  <si>
    <t>SENASA</t>
  </si>
  <si>
    <t>UNIFORMES MODERNOS JANIVAN</t>
  </si>
  <si>
    <t>La (DIDA) pagó sueldos y compensaciones al personal directivo, los cuales se definen como aquellos que ocupan la posición  de directores y subdirectores en adelante, por aproximadamente RD$35,215,000.00 y RD$32,008,440.00 respectivamente. Al 31 de diciembre de 2023 y 2022 ,la (DIDA) mantenía 215 y 200 empleados respectivamente.</t>
  </si>
  <si>
    <t>Productos forestales</t>
  </si>
  <si>
    <t>Utiles y materiales escolares</t>
  </si>
  <si>
    <t>Servicios de informatica y sist.</t>
  </si>
  <si>
    <t>Costos de Adquisicion 2023</t>
  </si>
  <si>
    <t>Prop. Planta y equipos netos 2024</t>
  </si>
  <si>
    <t>Del ejercicio terminado al 30  de junio de  2024 y 2023</t>
  </si>
  <si>
    <t>La diferencia entre la disponibildad en el sistema de la institucion y el reporte de ejecucion SIGEF es por compromisos del 2023 que fueron asumidos en el 2024.</t>
  </si>
  <si>
    <t>*LOS ACTIVOS EN EL SIGEF PRESENTAN UNA DIFERENCIA DE RD$115,935.00 CORRESPONDIENTE A PARAGUAS Y EN EL SISTEMA</t>
  </si>
  <si>
    <t xml:space="preserve"> DE LA INSTITUCIONS FUERON LLEVADOS AL GASTOS.</t>
  </si>
  <si>
    <t>** EN ESE MISMO ORDEN TENEMOS UNA DIFERENCIA DE RD$34,936.96 LLEVADO AL GASTO ELECTRICO EN EL SISTEMA DE LA</t>
  </si>
  <si>
    <t>INSTITUCION Y EN EL SIGEF EN ACTIVOS.</t>
  </si>
  <si>
    <t xml:space="preserve">LOS ELECTRODOMESTICOS SON ACTIVOS ADQUIRIDOS EN EL 2023 Y EJECUTADOS EL PAGO EN EL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</si>
</sst>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  <numFmt numFmtId="167" formatCode="###0;###0"/>
    <numFmt numFmtId="168" formatCode="###0.0;###0.0"/>
    <numFmt numFmtId="169" formatCode="_-* #,##0.00\ _€_-;\-* #,##0.00\ _€_-;_-* &quot;-&quot;??\ _€_-;_-@_-"/>
    <numFmt numFmtId="170" formatCode="_(* #,##0_);_(* \(#,##0\);_(* &quot;-&quot;??_);_(@_)"/>
  </numFmts>
  <fonts count="6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rgb="FF231F20"/>
      <name val="Times New Roman"/>
      <family val="1"/>
    </font>
    <font>
      <b/>
      <sz val="18"/>
      <color rgb="FF000000"/>
      <name val="Times New Roman"/>
      <family val="1"/>
    </font>
    <font>
      <b/>
      <sz val="18"/>
      <name val="Times New Roman"/>
      <family val="1"/>
    </font>
    <font>
      <b/>
      <sz val="18"/>
      <color rgb="FF000000"/>
      <name val="Times New Roman"/>
      <family val="2"/>
    </font>
    <font>
      <sz val="18"/>
      <color rgb="FF000000"/>
      <name val="Times New Roman"/>
      <family val="2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rgb="FF231F20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rgb="FF000066"/>
      <name val="Arial"/>
      <family val="2"/>
    </font>
    <font>
      <sz val="16"/>
      <color theme="1"/>
      <name val="Arial"/>
      <family val="2"/>
    </font>
    <font>
      <sz val="20"/>
      <color rgb="FFFF0000"/>
      <name val="Calibri"/>
      <family val="2"/>
      <scheme val="minor"/>
    </font>
    <font>
      <sz val="20"/>
      <color indexed="8"/>
      <name val="Calibri"/>
      <family val="2"/>
    </font>
    <font>
      <b/>
      <sz val="20"/>
      <color indexed="8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/>
    <xf numFmtId="164" fontId="6" fillId="0" borderId="0" applyFont="0" applyFill="0" applyBorder="0" applyAlignment="0" applyProtection="0"/>
  </cellStyleXfs>
  <cellXfs count="2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164" fontId="0" fillId="0" borderId="0" xfId="0" applyNumberFormat="1"/>
    <xf numFmtId="169" fontId="0" fillId="0" borderId="0" xfId="0" applyNumberFormat="1"/>
    <xf numFmtId="43" fontId="0" fillId="0" borderId="0" xfId="9" applyFont="1"/>
    <xf numFmtId="0" fontId="31" fillId="0" borderId="0" xfId="0" applyFont="1"/>
    <xf numFmtId="43" fontId="0" fillId="0" borderId="0" xfId="0" applyNumberFormat="1"/>
    <xf numFmtId="1" fontId="7" fillId="0" borderId="0" xfId="0" applyNumberFormat="1" applyFont="1" applyAlignment="1">
      <alignment horizontal="center" vertical="center"/>
    </xf>
    <xf numFmtId="43" fontId="3" fillId="0" borderId="0" xfId="9" applyFont="1" applyBorder="1" applyAlignment="1">
      <alignment vertical="center"/>
    </xf>
    <xf numFmtId="43" fontId="4" fillId="0" borderId="0" xfId="9" applyFont="1" applyBorder="1" applyAlignment="1">
      <alignment vertical="center"/>
    </xf>
    <xf numFmtId="43" fontId="3" fillId="0" borderId="0" xfId="9" applyFont="1" applyBorder="1" applyAlignment="1">
      <alignment horizontal="left" vertical="center"/>
    </xf>
    <xf numFmtId="43" fontId="3" fillId="0" borderId="0" xfId="9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5" fillId="0" borderId="0" xfId="9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3" fillId="0" borderId="0" xfId="9" applyFont="1" applyFill="1" applyBorder="1" applyAlignment="1">
      <alignment vertical="center" wrapText="1"/>
    </xf>
    <xf numFmtId="43" fontId="32" fillId="0" borderId="0" xfId="9" applyFont="1" applyFill="1" applyBorder="1" applyAlignment="1">
      <alignment horizontal="right"/>
    </xf>
    <xf numFmtId="43" fontId="3" fillId="0" borderId="2" xfId="9" applyFont="1" applyBorder="1" applyAlignment="1">
      <alignment vertical="center"/>
    </xf>
    <xf numFmtId="43" fontId="0" fillId="0" borderId="2" xfId="9" applyFont="1" applyBorder="1" applyAlignment="1">
      <alignment vertical="center"/>
    </xf>
    <xf numFmtId="43" fontId="4" fillId="0" borderId="4" xfId="9" applyFont="1" applyBorder="1" applyAlignment="1">
      <alignment vertical="center"/>
    </xf>
    <xf numFmtId="43" fontId="4" fillId="0" borderId="1" xfId="9" applyFont="1" applyBorder="1" applyAlignment="1">
      <alignment vertical="center"/>
    </xf>
    <xf numFmtId="43" fontId="3" fillId="0" borderId="2" xfId="9" applyFont="1" applyFill="1" applyBorder="1" applyAlignment="1">
      <alignment vertical="center" wrapText="1"/>
    </xf>
    <xf numFmtId="43" fontId="4" fillId="0" borderId="3" xfId="9" applyFont="1" applyFill="1" applyBorder="1" applyAlignment="1">
      <alignment vertical="center" wrapText="1"/>
    </xf>
    <xf numFmtId="0" fontId="23" fillId="2" borderId="0" xfId="14" applyFont="1" applyFill="1" applyAlignment="1">
      <alignment horizontal="center"/>
    </xf>
    <xf numFmtId="0" fontId="24" fillId="2" borderId="0" xfId="14" applyFont="1" applyFill="1" applyAlignment="1">
      <alignment horizontal="center"/>
    </xf>
    <xf numFmtId="0" fontId="17" fillId="0" borderId="0" xfId="0" applyFont="1" applyAlignment="1">
      <alignment horizontal="center" vertical="top" wrapText="1"/>
    </xf>
    <xf numFmtId="167" fontId="18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3" fontId="17" fillId="0" borderId="0" xfId="9" applyFont="1" applyFill="1" applyBorder="1" applyAlignment="1">
      <alignment horizontal="center" vertical="top" wrapText="1"/>
    </xf>
    <xf numFmtId="9" fontId="17" fillId="0" borderId="0" xfId="13" applyFont="1" applyFill="1" applyBorder="1" applyAlignment="1">
      <alignment horizontal="center" vertical="top" wrapText="1"/>
    </xf>
    <xf numFmtId="168" fontId="1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43" fontId="20" fillId="0" borderId="0" xfId="9" applyFont="1" applyFill="1" applyBorder="1" applyAlignment="1">
      <alignment horizontal="center" vertical="top" wrapText="1"/>
    </xf>
    <xf numFmtId="9" fontId="20" fillId="0" borderId="0" xfId="13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43" fontId="17" fillId="0" borderId="0" xfId="9" applyFont="1" applyFill="1" applyBorder="1" applyAlignment="1">
      <alignment horizontal="center" vertical="center" wrapText="1"/>
    </xf>
    <xf numFmtId="9" fontId="17" fillId="0" borderId="0" xfId="0" applyNumberFormat="1" applyFont="1" applyAlignment="1">
      <alignment horizontal="center" vertical="center" wrapText="1"/>
    </xf>
    <xf numFmtId="43" fontId="20" fillId="0" borderId="2" xfId="9" applyFont="1" applyFill="1" applyBorder="1" applyAlignment="1">
      <alignment horizontal="center" vertical="top" wrapText="1"/>
    </xf>
    <xf numFmtId="43" fontId="17" fillId="0" borderId="3" xfId="9" applyFont="1" applyFill="1" applyBorder="1" applyAlignment="1">
      <alignment horizontal="center" vertical="center" wrapText="1"/>
    </xf>
    <xf numFmtId="43" fontId="4" fillId="0" borderId="0" xfId="9" applyFont="1" applyFill="1" applyBorder="1" applyAlignment="1">
      <alignment vertical="center" wrapText="1"/>
    </xf>
    <xf numFmtId="0" fontId="4" fillId="0" borderId="0" xfId="0" applyFont="1"/>
    <xf numFmtId="0" fontId="25" fillId="0" borderId="0" xfId="0" applyFont="1" applyAlignment="1">
      <alignment vertical="center"/>
    </xf>
    <xf numFmtId="1" fontId="26" fillId="0" borderId="0" xfId="9" applyNumberFormat="1" applyFont="1" applyBorder="1" applyAlignment="1">
      <alignment horizontal="left" vertical="center" indent="5"/>
    </xf>
    <xf numFmtId="43" fontId="27" fillId="0" borderId="0" xfId="9" applyFont="1" applyBorder="1" applyAlignment="1">
      <alignment horizontal="center" vertical="center" wrapText="1"/>
    </xf>
    <xf numFmtId="43" fontId="27" fillId="0" borderId="0" xfId="9" applyFont="1" applyBorder="1" applyAlignment="1">
      <alignment horizontal="right" vertical="center" wrapText="1"/>
    </xf>
    <xf numFmtId="43" fontId="0" fillId="0" borderId="0" xfId="9" applyFont="1" applyFill="1" applyBorder="1"/>
    <xf numFmtId="43" fontId="26" fillId="0" borderId="0" xfId="9" applyFont="1" applyBorder="1" applyAlignment="1">
      <alignment horizontal="center" vertical="center" wrapText="1"/>
    </xf>
    <xf numFmtId="43" fontId="14" fillId="0" borderId="0" xfId="9" applyFont="1" applyBorder="1" applyAlignment="1">
      <alignment vertical="center" wrapText="1"/>
    </xf>
    <xf numFmtId="43" fontId="27" fillId="0" borderId="0" xfId="9" applyFont="1" applyBorder="1" applyAlignment="1">
      <alignment horizontal="justify" vertical="center" wrapText="1"/>
    </xf>
    <xf numFmtId="43" fontId="14" fillId="0" borderId="0" xfId="9" applyFont="1" applyBorder="1"/>
    <xf numFmtId="43" fontId="27" fillId="0" borderId="0" xfId="9" applyFont="1" applyFill="1" applyBorder="1" applyAlignment="1">
      <alignment horizontal="right" vertical="center" wrapText="1"/>
    </xf>
    <xf numFmtId="43" fontId="28" fillId="0" borderId="0" xfId="9" applyFont="1" applyBorder="1" applyAlignment="1">
      <alignment horizontal="right" vertical="center" wrapText="1"/>
    </xf>
    <xf numFmtId="43" fontId="29" fillId="0" borderId="0" xfId="9" applyFont="1" applyBorder="1" applyAlignment="1">
      <alignment horizontal="center" vertical="center" wrapText="1"/>
    </xf>
    <xf numFmtId="43" fontId="0" fillId="0" borderId="0" xfId="9" applyFont="1" applyBorder="1"/>
    <xf numFmtId="1" fontId="26" fillId="0" borderId="0" xfId="9" applyNumberFormat="1" applyFont="1" applyBorder="1" applyAlignment="1">
      <alignment horizontal="center" vertical="center"/>
    </xf>
    <xf numFmtId="43" fontId="0" fillId="0" borderId="0" xfId="9" applyFont="1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" fontId="7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39" fontId="4" fillId="2" borderId="0" xfId="0" applyNumberFormat="1" applyFont="1" applyFill="1" applyAlignment="1">
      <alignment vertical="center"/>
    </xf>
    <xf numFmtId="39" fontId="3" fillId="2" borderId="0" xfId="0" applyNumberFormat="1" applyFont="1" applyFill="1" applyAlignment="1">
      <alignment vertical="center"/>
    </xf>
    <xf numFmtId="43" fontId="3" fillId="2" borderId="0" xfId="9" applyFont="1" applyFill="1" applyBorder="1" applyAlignment="1">
      <alignment vertical="center"/>
    </xf>
    <xf numFmtId="41" fontId="3" fillId="2" borderId="0" xfId="0" applyNumberFormat="1" applyFont="1" applyFill="1" applyAlignment="1">
      <alignment horizontal="left" vertical="center"/>
    </xf>
    <xf numFmtId="43" fontId="3" fillId="2" borderId="2" xfId="9" applyFont="1" applyFill="1" applyBorder="1" applyAlignment="1"/>
    <xf numFmtId="41" fontId="3" fillId="2" borderId="0" xfId="0" applyNumberFormat="1" applyFont="1" applyFill="1" applyAlignment="1">
      <alignment horizontal="left" vertical="center" indent="5"/>
    </xf>
    <xf numFmtId="0" fontId="0" fillId="2" borderId="0" xfId="0" applyFill="1"/>
    <xf numFmtId="43" fontId="4" fillId="2" borderId="0" xfId="9" applyFont="1" applyFill="1" applyBorder="1" applyAlignment="1">
      <alignment vertical="center"/>
    </xf>
    <xf numFmtId="41" fontId="3" fillId="2" borderId="0" xfId="0" applyNumberFormat="1" applyFont="1" applyFill="1" applyAlignment="1">
      <alignment vertical="center"/>
    </xf>
    <xf numFmtId="43" fontId="3" fillId="2" borderId="0" xfId="9" applyFont="1" applyFill="1" applyBorder="1" applyAlignment="1"/>
    <xf numFmtId="43" fontId="4" fillId="2" borderId="1" xfId="9" applyFont="1" applyFill="1" applyBorder="1" applyAlignment="1">
      <alignment vertical="center"/>
    </xf>
    <xf numFmtId="41" fontId="5" fillId="2" borderId="0" xfId="0" applyNumberFormat="1" applyFont="1" applyFill="1" applyAlignment="1">
      <alignment horizontal="left" vertical="center"/>
    </xf>
    <xf numFmtId="43" fontId="3" fillId="2" borderId="0" xfId="9" applyFont="1" applyFill="1" applyBorder="1" applyAlignment="1">
      <alignment horizontal="left" vertical="center"/>
    </xf>
    <xf numFmtId="41" fontId="3" fillId="2" borderId="0" xfId="0" applyNumberFormat="1" applyFont="1" applyFill="1"/>
    <xf numFmtId="43" fontId="4" fillId="2" borderId="4" xfId="9" applyFont="1" applyFill="1" applyBorder="1" applyAlignment="1">
      <alignment vertical="center"/>
    </xf>
    <xf numFmtId="43" fontId="3" fillId="2" borderId="2" xfId="9" applyFont="1" applyFill="1" applyBorder="1" applyAlignment="1">
      <alignment vertical="center"/>
    </xf>
    <xf numFmtId="41" fontId="4" fillId="2" borderId="0" xfId="0" applyNumberFormat="1" applyFont="1" applyFill="1" applyAlignment="1">
      <alignment vertical="center"/>
    </xf>
    <xf numFmtId="43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41" fontId="34" fillId="2" borderId="0" xfId="0" applyNumberFormat="1" applyFont="1" applyFill="1" applyAlignment="1">
      <alignment vertical="center"/>
    </xf>
    <xf numFmtId="37" fontId="34" fillId="2" borderId="0" xfId="0" applyNumberFormat="1" applyFont="1" applyFill="1" applyAlignment="1">
      <alignment vertical="center"/>
    </xf>
    <xf numFmtId="0" fontId="34" fillId="2" borderId="0" xfId="0" applyFont="1" applyFill="1"/>
    <xf numFmtId="41" fontId="34" fillId="2" borderId="0" xfId="0" applyNumberFormat="1" applyFont="1" applyFill="1"/>
    <xf numFmtId="37" fontId="34" fillId="2" borderId="0" xfId="0" applyNumberFormat="1" applyFont="1" applyFill="1"/>
    <xf numFmtId="0" fontId="33" fillId="2" borderId="0" xfId="0" applyFont="1" applyFill="1"/>
    <xf numFmtId="0" fontId="24" fillId="2" borderId="0" xfId="0" applyFont="1" applyFill="1" applyAlignment="1">
      <alignment vertical="center"/>
    </xf>
    <xf numFmtId="43" fontId="24" fillId="2" borderId="0" xfId="9" applyFont="1" applyFill="1" applyAlignment="1">
      <alignment vertical="center"/>
    </xf>
    <xf numFmtId="37" fontId="24" fillId="2" borderId="0" xfId="0" applyNumberFormat="1" applyFont="1" applyFill="1" applyAlignment="1">
      <alignment vertical="center"/>
    </xf>
    <xf numFmtId="43" fontId="24" fillId="2" borderId="0" xfId="0" applyNumberFormat="1" applyFont="1" applyFill="1" applyAlignment="1">
      <alignment vertical="center"/>
    </xf>
    <xf numFmtId="41" fontId="24" fillId="2" borderId="0" xfId="0" applyNumberFormat="1" applyFont="1" applyFill="1" applyAlignment="1">
      <alignment vertical="center"/>
    </xf>
    <xf numFmtId="43" fontId="3" fillId="0" borderId="0" xfId="9" applyFont="1" applyAlignment="1">
      <alignment vertical="center"/>
    </xf>
    <xf numFmtId="49" fontId="37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left"/>
    </xf>
    <xf numFmtId="43" fontId="39" fillId="0" borderId="0" xfId="9" applyFont="1"/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32" fillId="0" borderId="0" xfId="9" applyFont="1" applyBorder="1"/>
    <xf numFmtId="41" fontId="24" fillId="0" borderId="0" xfId="0" applyNumberFormat="1" applyFont="1" applyAlignment="1">
      <alignment vertical="center"/>
    </xf>
    <xf numFmtId="37" fontId="24" fillId="0" borderId="0" xfId="0" applyNumberFormat="1" applyFont="1" applyAlignment="1">
      <alignment vertical="center"/>
    </xf>
    <xf numFmtId="43" fontId="40" fillId="0" borderId="2" xfId="9" applyFont="1" applyFill="1" applyBorder="1" applyAlignment="1">
      <alignment horizontal="center" vertical="top" wrapText="1"/>
    </xf>
    <xf numFmtId="1" fontId="26" fillId="0" borderId="0" xfId="9" applyNumberFormat="1" applyFont="1" applyFill="1" applyBorder="1" applyAlignment="1">
      <alignment horizontal="center" vertical="center"/>
    </xf>
    <xf numFmtId="43" fontId="27" fillId="0" borderId="0" xfId="9" applyFont="1" applyFill="1" applyBorder="1" applyAlignment="1">
      <alignment horizontal="center" vertical="center" wrapText="1"/>
    </xf>
    <xf numFmtId="43" fontId="26" fillId="0" borderId="0" xfId="9" applyFont="1" applyFill="1" applyBorder="1" applyAlignment="1">
      <alignment horizontal="center" vertical="center" wrapText="1"/>
    </xf>
    <xf numFmtId="43" fontId="14" fillId="0" borderId="0" xfId="9" applyFont="1" applyFill="1" applyBorder="1" applyAlignment="1">
      <alignment vertical="center" wrapText="1"/>
    </xf>
    <xf numFmtId="43" fontId="27" fillId="0" borderId="0" xfId="9" applyFont="1" applyFill="1" applyBorder="1" applyAlignment="1">
      <alignment horizontal="justify" vertical="center"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4" fontId="42" fillId="0" borderId="0" xfId="0" applyNumberFormat="1" applyFont="1"/>
    <xf numFmtId="0" fontId="44" fillId="3" borderId="0" xfId="0" applyFont="1" applyFill="1"/>
    <xf numFmtId="0" fontId="44" fillId="3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43" fontId="42" fillId="0" borderId="0" xfId="9" applyFont="1" applyBorder="1" applyAlignment="1">
      <alignment horizontal="right"/>
    </xf>
    <xf numFmtId="43" fontId="42" fillId="0" borderId="0" xfId="9" applyFont="1"/>
    <xf numFmtId="0" fontId="46" fillId="0" borderId="0" xfId="0" applyFont="1"/>
    <xf numFmtId="0" fontId="47" fillId="0" borderId="0" xfId="0" applyFont="1"/>
    <xf numFmtId="43" fontId="42" fillId="0" borderId="2" xfId="9" applyFont="1" applyBorder="1" applyAlignment="1">
      <alignment horizontal="right"/>
    </xf>
    <xf numFmtId="169" fontId="44" fillId="0" borderId="3" xfId="0" applyNumberFormat="1" applyFont="1" applyBorder="1" applyAlignment="1">
      <alignment horizontal="right"/>
    </xf>
    <xf numFmtId="169" fontId="44" fillId="0" borderId="0" xfId="0" applyNumberFormat="1" applyFont="1" applyAlignment="1">
      <alignment horizontal="right"/>
    </xf>
    <xf numFmtId="4" fontId="44" fillId="0" borderId="0" xfId="0" applyNumberFormat="1" applyFont="1"/>
    <xf numFmtId="43" fontId="42" fillId="0" borderId="2" xfId="9" applyFont="1" applyFill="1" applyBorder="1"/>
    <xf numFmtId="169" fontId="44" fillId="0" borderId="0" xfId="0" applyNumberFormat="1" applyFont="1" applyAlignment="1">
      <alignment horizontal="right" wrapText="1"/>
    </xf>
    <xf numFmtId="43" fontId="42" fillId="0" borderId="0" xfId="0" applyNumberFormat="1" applyFont="1"/>
    <xf numFmtId="43" fontId="42" fillId="0" borderId="0" xfId="9" applyFont="1" applyFill="1" applyBorder="1" applyAlignment="1">
      <alignment horizontal="right"/>
    </xf>
    <xf numFmtId="43" fontId="42" fillId="0" borderId="2" xfId="9" applyFont="1" applyFill="1" applyBorder="1" applyAlignment="1">
      <alignment horizontal="right"/>
    </xf>
    <xf numFmtId="43" fontId="44" fillId="0" borderId="3" xfId="9" applyFont="1" applyBorder="1" applyAlignment="1">
      <alignment horizontal="right"/>
    </xf>
    <xf numFmtId="43" fontId="44" fillId="0" borderId="3" xfId="9" applyFont="1" applyFill="1" applyBorder="1" applyAlignment="1">
      <alignment horizontal="right"/>
    </xf>
    <xf numFmtId="43" fontId="44" fillId="0" borderId="0" xfId="9" applyFont="1" applyFill="1" applyBorder="1" applyAlignment="1">
      <alignment horizontal="right"/>
    </xf>
    <xf numFmtId="43" fontId="44" fillId="0" borderId="4" xfId="9" applyFont="1" applyFill="1" applyBorder="1" applyAlignment="1">
      <alignment horizontal="right"/>
    </xf>
    <xf numFmtId="43" fontId="44" fillId="0" borderId="0" xfId="9" applyFont="1" applyBorder="1" applyAlignment="1">
      <alignment horizontal="right"/>
    </xf>
    <xf numFmtId="43" fontId="42" fillId="0" borderId="0" xfId="9" applyFont="1" applyFill="1"/>
    <xf numFmtId="43" fontId="48" fillId="0" borderId="0" xfId="9" applyFont="1" applyFill="1" applyBorder="1" applyAlignment="1">
      <alignment horizontal="right"/>
    </xf>
    <xf numFmtId="164" fontId="42" fillId="0" borderId="0" xfId="0" applyNumberFormat="1" applyFont="1"/>
    <xf numFmtId="43" fontId="42" fillId="0" borderId="0" xfId="9" applyFont="1" applyFill="1" applyBorder="1" applyAlignment="1">
      <alignment horizontal="center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left" wrapText="1"/>
    </xf>
    <xf numFmtId="49" fontId="49" fillId="0" borderId="0" xfId="0" applyNumberFormat="1" applyFont="1" applyAlignment="1">
      <alignment horizontal="left"/>
    </xf>
    <xf numFmtId="43" fontId="50" fillId="0" borderId="0" xfId="9" applyFont="1" applyBorder="1"/>
    <xf numFmtId="0" fontId="51" fillId="0" borderId="0" xfId="0" applyFont="1"/>
    <xf numFmtId="43" fontId="42" fillId="0" borderId="0" xfId="9" applyFont="1" applyFill="1" applyAlignment="1">
      <alignment horizontal="right"/>
    </xf>
    <xf numFmtId="43" fontId="42" fillId="0" borderId="0" xfId="9" applyFont="1" applyAlignment="1">
      <alignment horizontal="right"/>
    </xf>
    <xf numFmtId="43" fontId="42" fillId="0" borderId="0" xfId="9" applyFont="1" applyFill="1" applyBorder="1"/>
    <xf numFmtId="0" fontId="51" fillId="0" borderId="0" xfId="0" applyFont="1" applyAlignment="1">
      <alignment vertical="center"/>
    </xf>
    <xf numFmtId="43" fontId="44" fillId="0" borderId="0" xfId="9" applyFont="1"/>
    <xf numFmtId="43" fontId="44" fillId="0" borderId="0" xfId="0" applyNumberFormat="1" applyFont="1"/>
    <xf numFmtId="169" fontId="44" fillId="0" borderId="3" xfId="0" applyNumberFormat="1" applyFont="1" applyBorder="1" applyAlignment="1">
      <alignment horizontal="left"/>
    </xf>
    <xf numFmtId="0" fontId="42" fillId="0" borderId="0" xfId="0" applyFont="1" applyAlignment="1">
      <alignment wrapText="1"/>
    </xf>
    <xf numFmtId="164" fontId="42" fillId="0" borderId="0" xfId="0" applyNumberFormat="1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44" fillId="3" borderId="0" xfId="0" applyFont="1" applyFill="1" applyAlignment="1">
      <alignment horizont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3" fontId="32" fillId="0" borderId="0" xfId="0" applyNumberFormat="1" applyFont="1"/>
    <xf numFmtId="0" fontId="44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26" fillId="0" borderId="0" xfId="0" applyFont="1" applyAlignment="1">
      <alignment horizontal="left" vertical="center" wrapText="1"/>
    </xf>
    <xf numFmtId="170" fontId="27" fillId="0" borderId="0" xfId="9" applyNumberFormat="1" applyFont="1" applyFill="1" applyBorder="1" applyAlignment="1">
      <alignment horizontal="right" vertical="center" wrapText="1"/>
    </xf>
    <xf numFmtId="170" fontId="14" fillId="0" borderId="0" xfId="9" applyNumberFormat="1" applyFont="1" applyFill="1" applyBorder="1" applyAlignment="1">
      <alignment vertical="center" wrapText="1"/>
    </xf>
    <xf numFmtId="170" fontId="14" fillId="0" borderId="0" xfId="9" applyNumberFormat="1" applyFont="1" applyFill="1" applyBorder="1"/>
    <xf numFmtId="170" fontId="28" fillId="0" borderId="0" xfId="9" applyNumberFormat="1" applyFont="1" applyFill="1" applyBorder="1" applyAlignment="1">
      <alignment horizontal="right" vertical="center" wrapText="1"/>
    </xf>
    <xf numFmtId="170" fontId="29" fillId="0" borderId="0" xfId="9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3" fontId="27" fillId="0" borderId="2" xfId="9" applyFont="1" applyFill="1" applyBorder="1" applyAlignment="1">
      <alignment horizontal="right" vertical="center" wrapText="1"/>
    </xf>
    <xf numFmtId="43" fontId="49" fillId="0" borderId="0" xfId="9" applyFont="1" applyBorder="1" applyAlignment="1">
      <alignment horizontal="left"/>
    </xf>
    <xf numFmtId="0" fontId="23" fillId="0" borderId="0" xfId="0" applyFont="1" applyAlignment="1">
      <alignment horizontal="left" vertical="top" wrapText="1"/>
    </xf>
    <xf numFmtId="0" fontId="52" fillId="0" borderId="0" xfId="0" applyFont="1" applyAlignment="1">
      <alignment horizontal="center"/>
    </xf>
    <xf numFmtId="167" fontId="53" fillId="0" borderId="0" xfId="0" applyNumberFormat="1" applyFont="1" applyAlignment="1">
      <alignment horizontal="center" vertical="top" wrapText="1"/>
    </xf>
    <xf numFmtId="43" fontId="24" fillId="2" borderId="0" xfId="9" applyFont="1" applyFill="1" applyBorder="1" applyAlignment="1">
      <alignment vertical="center"/>
    </xf>
    <xf numFmtId="169" fontId="44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43" fontId="42" fillId="0" borderId="0" xfId="9" applyFont="1" applyFill="1" applyBorder="1" applyAlignment="1">
      <alignment horizontal="left"/>
    </xf>
    <xf numFmtId="4" fontId="0" fillId="0" borderId="0" xfId="0" applyNumberFormat="1"/>
    <xf numFmtId="1" fontId="42" fillId="0" borderId="0" xfId="0" applyNumberFormat="1" applyFont="1"/>
    <xf numFmtId="43" fontId="55" fillId="0" borderId="0" xfId="0" applyNumberFormat="1" applyFont="1"/>
    <xf numFmtId="169" fontId="44" fillId="0" borderId="0" xfId="0" applyNumberFormat="1" applyFont="1"/>
    <xf numFmtId="169" fontId="42" fillId="0" borderId="0" xfId="0" applyNumberFormat="1" applyFont="1"/>
    <xf numFmtId="169" fontId="42" fillId="0" borderId="0" xfId="0" applyNumberFormat="1" applyFont="1" applyAlignment="1">
      <alignment horizontal="right"/>
    </xf>
    <xf numFmtId="169" fontId="44" fillId="0" borderId="5" xfId="0" applyNumberFormat="1" applyFont="1" applyBorder="1"/>
    <xf numFmtId="169" fontId="44" fillId="0" borderId="5" xfId="0" applyNumberFormat="1" applyFont="1" applyBorder="1" applyAlignment="1">
      <alignment horizontal="right"/>
    </xf>
    <xf numFmtId="43" fontId="50" fillId="0" borderId="0" xfId="9" applyFont="1" applyFill="1" applyBorder="1"/>
    <xf numFmtId="0" fontId="32" fillId="0" borderId="0" xfId="0" applyFont="1"/>
    <xf numFmtId="43" fontId="54" fillId="0" borderId="0" xfId="9" applyFont="1" applyFill="1"/>
    <xf numFmtId="0" fontId="3" fillId="0" borderId="0" xfId="0" applyFont="1" applyAlignment="1">
      <alignment horizontal="left" vertical="center" wrapText="1"/>
    </xf>
    <xf numFmtId="43" fontId="27" fillId="0" borderId="0" xfId="9" applyFont="1" applyFill="1" applyBorder="1" applyAlignment="1">
      <alignment horizontal="right" vertical="center"/>
    </xf>
    <xf numFmtId="43" fontId="44" fillId="0" borderId="2" xfId="9" applyFont="1" applyFill="1" applyBorder="1"/>
    <xf numFmtId="43" fontId="44" fillId="0" borderId="2" xfId="9" applyFont="1" applyBorder="1" applyAlignment="1">
      <alignment horizontal="right"/>
    </xf>
    <xf numFmtId="43" fontId="56" fillId="0" borderId="0" xfId="9" applyFont="1" applyFill="1" applyBorder="1" applyAlignment="1">
      <alignment horizontal="right"/>
    </xf>
    <xf numFmtId="0" fontId="58" fillId="2" borderId="0" xfId="0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center" wrapText="1"/>
    </xf>
    <xf numFmtId="43" fontId="60" fillId="0" borderId="3" xfId="9" applyFont="1" applyFill="1" applyBorder="1" applyAlignment="1">
      <alignment horizontal="right"/>
    </xf>
    <xf numFmtId="43" fontId="44" fillId="0" borderId="2" xfId="9" applyFont="1" applyFill="1" applyBorder="1" applyAlignment="1">
      <alignment horizontal="right"/>
    </xf>
    <xf numFmtId="0" fontId="44" fillId="0" borderId="0" xfId="0" applyFont="1" applyAlignment="1">
      <alignment horizontal="right" wrapText="1"/>
    </xf>
    <xf numFmtId="0" fontId="44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61" fillId="0" borderId="0" xfId="0" applyFont="1"/>
    <xf numFmtId="164" fontId="3" fillId="0" borderId="0" xfId="0" applyNumberFormat="1" applyFont="1" applyAlignment="1">
      <alignment vertical="center"/>
    </xf>
    <xf numFmtId="43" fontId="14" fillId="0" borderId="0" xfId="9" applyFont="1" applyFill="1" applyBorder="1"/>
    <xf numFmtId="43" fontId="62" fillId="0" borderId="0" xfId="9" applyFont="1" applyFill="1" applyBorder="1" applyAlignment="1">
      <alignment horizontal="right" vertical="center" wrapText="1"/>
    </xf>
    <xf numFmtId="43" fontId="20" fillId="4" borderId="0" xfId="9" applyFont="1" applyFill="1" applyBorder="1" applyAlignment="1">
      <alignment horizontal="center" vertical="top" wrapText="1"/>
    </xf>
    <xf numFmtId="43" fontId="42" fillId="0" borderId="0" xfId="9" applyFont="1" applyAlignment="1">
      <alignment horizontal="center"/>
    </xf>
    <xf numFmtId="43" fontId="42" fillId="0" borderId="2" xfId="9" applyFont="1" applyBorder="1" applyAlignment="1">
      <alignment horizontal="center"/>
    </xf>
    <xf numFmtId="43" fontId="21" fillId="0" borderId="0" xfId="0" applyNumberFormat="1" applyFont="1"/>
    <xf numFmtId="0" fontId="21" fillId="0" borderId="0" xfId="0" applyFont="1"/>
    <xf numFmtId="43" fontId="34" fillId="2" borderId="0" xfId="0" applyNumberFormat="1" applyFont="1" applyFill="1" applyAlignment="1">
      <alignment vertical="center"/>
    </xf>
    <xf numFmtId="43" fontId="60" fillId="0" borderId="0" xfId="9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2" borderId="0" xfId="14" applyFont="1" applyFill="1" applyAlignment="1">
      <alignment horizontal="center"/>
    </xf>
    <xf numFmtId="0" fontId="24" fillId="2" borderId="0" xfId="14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wrapText="1"/>
    </xf>
    <xf numFmtId="0" fontId="54" fillId="0" borderId="0" xfId="0" applyFont="1" applyAlignment="1">
      <alignment horizontal="left" wrapText="1"/>
    </xf>
  </cellXfs>
  <cellStyles count="16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illares 6" xfId="15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5" xfId="14" xr:uid="{00000000-0005-0000-0000-00000E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95250</xdr:rowOff>
    </xdr:from>
    <xdr:to>
      <xdr:col>1</xdr:col>
      <xdr:colOff>790575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5275"/>
          <a:ext cx="1209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611292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15421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40105</xdr:rowOff>
    </xdr:from>
    <xdr:to>
      <xdr:col>1</xdr:col>
      <xdr:colOff>1092868</xdr:colOff>
      <xdr:row>5</xdr:row>
      <xdr:rowOff>180472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631"/>
          <a:ext cx="1624263" cy="942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"/>
  <sheetViews>
    <sheetView topLeftCell="A13" zoomScaleNormal="100" zoomScaleSheetLayoutView="100" workbookViewId="0">
      <selection activeCell="J45" sqref="J45"/>
    </sheetView>
  </sheetViews>
  <sheetFormatPr baseColWidth="10" defaultColWidth="11.42578125" defaultRowHeight="15" x14ac:dyDescent="0.25"/>
  <cols>
    <col min="1" max="1" width="8.140625" style="74" customWidth="1"/>
    <col min="2" max="2" width="43.28515625" style="74" customWidth="1"/>
    <col min="3" max="3" width="17.42578125" style="74" customWidth="1"/>
    <col min="4" max="4" width="1.42578125" style="74" customWidth="1"/>
    <col min="5" max="6" width="20" style="74" customWidth="1"/>
    <col min="7" max="7" width="32.5703125" style="74" customWidth="1"/>
    <col min="8" max="8" width="15.28515625" style="74" hidden="1" customWidth="1"/>
    <col min="9" max="9" width="3.7109375" style="74" customWidth="1"/>
    <col min="10" max="10" width="10.85546875" style="74"/>
    <col min="11" max="12" width="11.42578125" style="74"/>
    <col min="13" max="16384" width="11.42578125" style="75"/>
  </cols>
  <sheetData>
    <row r="1" spans="1:33" ht="15.75" x14ac:dyDescent="0.25">
      <c r="A1" s="244" t="s">
        <v>36</v>
      </c>
      <c r="B1" s="244"/>
      <c r="C1" s="244"/>
      <c r="D1" s="244"/>
      <c r="E1" s="244"/>
      <c r="F1" s="100"/>
      <c r="G1" s="100"/>
      <c r="H1" s="100"/>
      <c r="I1" s="100"/>
      <c r="J1" s="100"/>
      <c r="K1" s="100"/>
      <c r="L1" s="100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33" ht="15.75" x14ac:dyDescent="0.25">
      <c r="A2" s="244" t="s">
        <v>0</v>
      </c>
      <c r="B2" s="244"/>
      <c r="C2" s="244"/>
      <c r="D2" s="244"/>
      <c r="E2" s="244"/>
      <c r="F2" s="100"/>
      <c r="G2" s="119"/>
      <c r="H2" s="118"/>
      <c r="I2" s="118"/>
      <c r="J2" s="118"/>
      <c r="K2" s="118"/>
      <c r="L2" s="118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3" ht="15.75" x14ac:dyDescent="0.25">
      <c r="A3" s="244" t="s">
        <v>281</v>
      </c>
      <c r="B3" s="244"/>
      <c r="C3" s="244"/>
      <c r="D3" s="244"/>
      <c r="E3" s="244"/>
      <c r="F3" s="100"/>
      <c r="G3" s="119"/>
      <c r="H3" s="118"/>
      <c r="I3" s="118"/>
      <c r="J3" s="118"/>
      <c r="K3" s="118"/>
      <c r="L3" s="118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ht="15.75" x14ac:dyDescent="0.25">
      <c r="A4" s="244" t="s">
        <v>1</v>
      </c>
      <c r="B4" s="244"/>
      <c r="C4" s="244"/>
      <c r="D4" s="244"/>
      <c r="E4" s="244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</row>
    <row r="5" spans="1:33" x14ac:dyDescent="0.25">
      <c r="B5" s="76"/>
      <c r="F5" s="100"/>
      <c r="G5" s="100"/>
      <c r="H5" s="100"/>
      <c r="I5" s="100"/>
      <c r="J5" s="100"/>
      <c r="K5" s="100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</row>
    <row r="6" spans="1:33" x14ac:dyDescent="0.25">
      <c r="C6" s="77">
        <v>2024</v>
      </c>
      <c r="D6" s="78"/>
      <c r="E6" s="77">
        <v>2023</v>
      </c>
      <c r="F6" s="100"/>
      <c r="G6" s="117"/>
      <c r="H6" s="118"/>
      <c r="I6" s="118"/>
      <c r="J6" s="118"/>
      <c r="K6" s="118"/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</row>
    <row r="7" spans="1:33" x14ac:dyDescent="0.25">
      <c r="A7" s="79" t="s">
        <v>2</v>
      </c>
      <c r="B7" s="80"/>
      <c r="C7" s="81"/>
      <c r="D7" s="82"/>
      <c r="E7" s="82"/>
      <c r="F7" s="100"/>
      <c r="G7" s="100"/>
      <c r="H7" s="100"/>
      <c r="I7" s="100"/>
      <c r="J7" s="100"/>
      <c r="K7" s="100"/>
      <c r="L7" s="100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</row>
    <row r="8" spans="1:33" x14ac:dyDescent="0.25">
      <c r="A8" s="79" t="s">
        <v>3</v>
      </c>
      <c r="B8" s="80"/>
      <c r="C8" s="82"/>
      <c r="D8" s="82"/>
      <c r="E8" s="82"/>
      <c r="F8" s="100"/>
      <c r="G8" s="100"/>
      <c r="H8" s="100"/>
      <c r="I8" s="100"/>
      <c r="J8" s="100"/>
      <c r="K8" s="100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x14ac:dyDescent="0.25">
      <c r="A9" s="74" t="s">
        <v>27</v>
      </c>
      <c r="C9" s="83">
        <v>768317108.37</v>
      </c>
      <c r="D9" s="84">
        <v>15371597.33</v>
      </c>
      <c r="E9" s="83">
        <v>493706811.05000001</v>
      </c>
      <c r="F9" s="100"/>
      <c r="G9" s="100"/>
      <c r="H9" s="102">
        <f>+C9+E9</f>
        <v>1262023919.4200001</v>
      </c>
      <c r="I9" s="100"/>
      <c r="J9" s="103"/>
      <c r="K9" s="100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</row>
    <row r="10" spans="1:33" x14ac:dyDescent="0.25">
      <c r="A10" s="1" t="s">
        <v>195</v>
      </c>
      <c r="B10" s="1"/>
      <c r="C10" s="25">
        <v>2323900.6800000002</v>
      </c>
      <c r="D10" s="84"/>
      <c r="E10" s="83">
        <v>0</v>
      </c>
      <c r="F10" s="117"/>
      <c r="G10" s="117"/>
      <c r="H10" s="121"/>
      <c r="I10" s="117"/>
      <c r="J10" s="122"/>
      <c r="K10" s="108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1:33" s="87" customFormat="1" x14ac:dyDescent="0.25">
      <c r="A11" s="74" t="s">
        <v>155</v>
      </c>
      <c r="B11" s="74"/>
      <c r="C11" s="85">
        <v>1733305.39</v>
      </c>
      <c r="D11" s="86"/>
      <c r="E11" s="85">
        <v>1830681.63</v>
      </c>
      <c r="F11" s="104"/>
      <c r="G11" s="104"/>
      <c r="H11" s="105">
        <f t="shared" ref="H11:H19" si="0">+C11+E11</f>
        <v>3563987.0199999996</v>
      </c>
      <c r="I11" s="104"/>
      <c r="J11" s="106"/>
      <c r="K11" s="104"/>
      <c r="L11" s="104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</row>
    <row r="12" spans="1:33" x14ac:dyDescent="0.25">
      <c r="A12" s="79" t="s">
        <v>4</v>
      </c>
      <c r="C12" s="88">
        <f>SUM(C8:C11)</f>
        <v>772374314.43999994</v>
      </c>
      <c r="D12" s="84"/>
      <c r="E12" s="88">
        <f>SUM(E8:E11)</f>
        <v>495537492.68000001</v>
      </c>
      <c r="F12" s="100"/>
      <c r="G12" s="100"/>
      <c r="H12" s="102">
        <f t="shared" si="0"/>
        <v>1267911807.1199999</v>
      </c>
      <c r="I12" s="100"/>
      <c r="J12" s="103"/>
      <c r="K12" s="100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</row>
    <row r="13" spans="1:33" x14ac:dyDescent="0.25">
      <c r="A13" s="79"/>
      <c r="C13" s="88"/>
      <c r="D13" s="84"/>
      <c r="E13" s="88"/>
      <c r="F13" s="100"/>
      <c r="G13" s="100"/>
      <c r="H13" s="102"/>
      <c r="I13" s="100"/>
      <c r="J13" s="103"/>
      <c r="K13" s="100"/>
      <c r="L13" s="100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4" spans="1:33" x14ac:dyDescent="0.25">
      <c r="A14" s="79" t="s">
        <v>5</v>
      </c>
      <c r="C14" s="83"/>
      <c r="D14" s="89"/>
      <c r="E14" s="83"/>
      <c r="F14" s="100"/>
      <c r="G14" s="100"/>
      <c r="H14" s="100"/>
      <c r="I14" s="100"/>
      <c r="J14" s="103"/>
      <c r="K14" s="100"/>
      <c r="L14" s="10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</row>
    <row r="15" spans="1:33" x14ac:dyDescent="0.25">
      <c r="A15" s="74" t="s">
        <v>156</v>
      </c>
      <c r="C15" s="90">
        <v>12070078.51</v>
      </c>
      <c r="D15" s="86"/>
      <c r="E15" s="90">
        <v>12428431.48</v>
      </c>
      <c r="F15" s="100"/>
      <c r="G15" s="100"/>
      <c r="H15" s="102">
        <f t="shared" si="0"/>
        <v>24498509.990000002</v>
      </c>
      <c r="I15" s="100"/>
      <c r="J15" s="103"/>
      <c r="K15" s="100"/>
      <c r="L15" s="100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</row>
    <row r="16" spans="1:33" x14ac:dyDescent="0.25">
      <c r="A16" s="74" t="s">
        <v>157</v>
      </c>
      <c r="C16" s="85">
        <v>103916.64</v>
      </c>
      <c r="D16" s="86"/>
      <c r="E16" s="85">
        <v>145000</v>
      </c>
      <c r="F16" s="100"/>
      <c r="G16" s="100"/>
      <c r="H16" s="102">
        <f t="shared" si="0"/>
        <v>248916.64</v>
      </c>
      <c r="I16" s="100"/>
      <c r="J16" s="103"/>
      <c r="K16" s="100"/>
      <c r="L16" s="100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</row>
    <row r="17" spans="1:33" x14ac:dyDescent="0.25">
      <c r="A17" s="79" t="s">
        <v>6</v>
      </c>
      <c r="C17" s="88">
        <f>SUM(C15:C16)</f>
        <v>12173995.15</v>
      </c>
      <c r="D17" s="84"/>
      <c r="E17" s="88">
        <f>SUM(E15:E16)</f>
        <v>12573431.48</v>
      </c>
      <c r="F17" s="100"/>
      <c r="G17" s="100"/>
      <c r="H17" s="102">
        <f t="shared" si="0"/>
        <v>24747426.630000003</v>
      </c>
      <c r="I17" s="100"/>
      <c r="J17" s="103"/>
      <c r="K17" s="100"/>
      <c r="L17" s="100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</row>
    <row r="18" spans="1:33" x14ac:dyDescent="0.25">
      <c r="A18" s="79"/>
      <c r="C18" s="88"/>
      <c r="D18" s="84"/>
      <c r="E18" s="88"/>
      <c r="F18" s="100"/>
      <c r="G18" s="100"/>
      <c r="H18" s="102"/>
      <c r="I18" s="100"/>
      <c r="J18" s="103"/>
      <c r="K18" s="103"/>
      <c r="L18" s="100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</row>
    <row r="19" spans="1:33" ht="15.75" thickBot="1" x14ac:dyDescent="0.3">
      <c r="A19" s="79" t="s">
        <v>7</v>
      </c>
      <c r="C19" s="91">
        <f>SUM(C17,C12)</f>
        <v>784548309.58999991</v>
      </c>
      <c r="D19" s="92"/>
      <c r="E19" s="91">
        <f>SUM(E17,E12)</f>
        <v>508110924.16000003</v>
      </c>
      <c r="F19" s="100"/>
      <c r="G19" s="100"/>
      <c r="H19" s="102">
        <f t="shared" si="0"/>
        <v>1292659233.75</v>
      </c>
      <c r="I19" s="100"/>
      <c r="K19" s="100"/>
      <c r="L19" s="100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</row>
    <row r="20" spans="1:33" ht="15.75" thickTop="1" x14ac:dyDescent="0.25">
      <c r="B20" s="74" t="s">
        <v>8</v>
      </c>
      <c r="C20" s="83"/>
      <c r="D20" s="89"/>
      <c r="E20" s="83"/>
      <c r="F20" s="100"/>
      <c r="G20" s="100"/>
      <c r="H20" s="100"/>
      <c r="I20" s="100"/>
      <c r="J20" s="103"/>
      <c r="K20" s="100"/>
      <c r="L20" s="100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33" x14ac:dyDescent="0.25">
      <c r="A21" s="79" t="s">
        <v>9</v>
      </c>
      <c r="C21" s="83"/>
      <c r="D21" s="89"/>
      <c r="E21" s="83"/>
      <c r="F21" s="100"/>
      <c r="G21" s="100"/>
      <c r="H21" s="100"/>
      <c r="I21" s="100"/>
      <c r="J21" s="103"/>
      <c r="K21" s="100"/>
      <c r="L21" s="100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</row>
    <row r="22" spans="1:33" x14ac:dyDescent="0.25">
      <c r="A22" s="79" t="s">
        <v>10</v>
      </c>
      <c r="C22" s="93"/>
      <c r="D22" s="84"/>
      <c r="E22" s="93"/>
      <c r="F22" s="108"/>
      <c r="G22" s="108"/>
      <c r="H22" s="108"/>
      <c r="I22" s="108"/>
      <c r="J22" s="110"/>
      <c r="K22" s="100"/>
      <c r="L22" s="100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</row>
    <row r="23" spans="1:33" x14ac:dyDescent="0.25">
      <c r="A23" s="74" t="s">
        <v>158</v>
      </c>
      <c r="C23" s="90">
        <v>11007613.27</v>
      </c>
      <c r="D23" s="94"/>
      <c r="E23" s="90">
        <v>5907888.2300000004</v>
      </c>
      <c r="F23" s="109"/>
      <c r="G23" s="111"/>
      <c r="H23" s="112">
        <f>+C23+E23</f>
        <v>16915501.5</v>
      </c>
      <c r="I23" s="108"/>
      <c r="J23" s="110"/>
      <c r="K23" s="100"/>
      <c r="L23" s="100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</row>
    <row r="24" spans="1:33" s="87" customFormat="1" x14ac:dyDescent="0.25">
      <c r="A24" s="74" t="s">
        <v>159</v>
      </c>
      <c r="B24" s="74"/>
      <c r="C24" s="85">
        <v>4717.29</v>
      </c>
      <c r="D24" s="86"/>
      <c r="E24" s="85">
        <v>4717.29</v>
      </c>
      <c r="F24" s="200"/>
      <c r="G24" s="104"/>
      <c r="H24" s="105">
        <f>+C24+E24</f>
        <v>9434.58</v>
      </c>
      <c r="I24" s="104"/>
      <c r="J24" s="106"/>
      <c r="K24" s="104"/>
      <c r="L24" s="104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</row>
    <row r="25" spans="1:33" x14ac:dyDescent="0.25">
      <c r="A25" s="79" t="s">
        <v>11</v>
      </c>
      <c r="C25" s="95">
        <f>SUM(C23:C24)</f>
        <v>11012330.559999999</v>
      </c>
      <c r="D25" s="84"/>
      <c r="E25" s="95">
        <f>SUM(E23:E24)</f>
        <v>5912605.5200000005</v>
      </c>
      <c r="F25" s="88"/>
      <c r="G25" s="100"/>
      <c r="H25" s="102">
        <f>+C25+E25</f>
        <v>16924936.079999998</v>
      </c>
      <c r="I25" s="100"/>
      <c r="J25" s="103"/>
      <c r="K25" s="100"/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</row>
    <row r="26" spans="1:33" x14ac:dyDescent="0.25">
      <c r="A26" s="79"/>
      <c r="C26" s="88"/>
      <c r="D26" s="84"/>
      <c r="E26" s="83"/>
      <c r="F26" s="100"/>
      <c r="G26" s="100"/>
      <c r="H26" s="102"/>
      <c r="I26" s="100"/>
      <c r="J26" s="103"/>
      <c r="K26" s="100"/>
      <c r="L26" s="100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</row>
    <row r="27" spans="1:33" x14ac:dyDescent="0.25">
      <c r="A27" s="79" t="s">
        <v>12</v>
      </c>
      <c r="C27" s="88">
        <f>+C25</f>
        <v>11012330.559999999</v>
      </c>
      <c r="D27" s="92"/>
      <c r="E27" s="88">
        <f>+E25</f>
        <v>5912605.5200000005</v>
      </c>
      <c r="F27" s="100"/>
      <c r="G27" s="100"/>
      <c r="H27" s="102">
        <f>+C27+E27</f>
        <v>16924936.079999998</v>
      </c>
      <c r="I27" s="100"/>
      <c r="J27" s="103"/>
      <c r="K27" s="100"/>
      <c r="L27" s="100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</row>
    <row r="28" spans="1:33" x14ac:dyDescent="0.25">
      <c r="A28" s="79"/>
      <c r="C28" s="83"/>
      <c r="D28" s="89"/>
      <c r="E28" s="83"/>
      <c r="F28" s="100"/>
      <c r="G28" s="100"/>
      <c r="H28" s="100"/>
      <c r="I28" s="100"/>
      <c r="J28" s="103"/>
      <c r="K28" s="100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</row>
    <row r="29" spans="1:33" x14ac:dyDescent="0.25">
      <c r="A29" s="79" t="s">
        <v>160</v>
      </c>
      <c r="C29" s="83"/>
      <c r="D29" s="89"/>
      <c r="E29" s="83"/>
      <c r="F29" s="100"/>
      <c r="G29" s="100"/>
      <c r="H29" s="100"/>
      <c r="I29" s="100"/>
      <c r="J29" s="103"/>
      <c r="K29" s="100"/>
      <c r="L29" s="100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</row>
    <row r="30" spans="1:33" x14ac:dyDescent="0.25">
      <c r="A30" s="74" t="s">
        <v>28</v>
      </c>
      <c r="C30" s="83">
        <v>127858839.31999999</v>
      </c>
      <c r="D30" s="84"/>
      <c r="E30" s="83">
        <v>70310522.950000003</v>
      </c>
      <c r="F30" s="109"/>
      <c r="G30" s="100"/>
      <c r="H30" s="102">
        <f>+C30+E30</f>
        <v>198169362.26999998</v>
      </c>
      <c r="I30" s="100"/>
      <c r="J30" s="103"/>
      <c r="K30" s="100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</row>
    <row r="31" spans="1:33" x14ac:dyDescent="0.25">
      <c r="A31" s="74" t="s">
        <v>30</v>
      </c>
      <c r="C31" s="96">
        <f>646514536.76-837397.05</f>
        <v>645677139.71000004</v>
      </c>
      <c r="D31" s="84"/>
      <c r="E31" s="96">
        <v>431887795.69</v>
      </c>
      <c r="F31" s="100"/>
      <c r="G31" s="100"/>
      <c r="H31" s="102">
        <f>+C31+E31</f>
        <v>1077564935.4000001</v>
      </c>
      <c r="I31" s="100"/>
      <c r="J31" s="103"/>
      <c r="K31" s="100"/>
      <c r="L31" s="100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</row>
    <row r="32" spans="1:33" x14ac:dyDescent="0.25">
      <c r="A32" s="79" t="s">
        <v>13</v>
      </c>
      <c r="C32" s="95">
        <f>SUM(C29:C31)</f>
        <v>773535979.02999997</v>
      </c>
      <c r="D32" s="92"/>
      <c r="E32" s="95">
        <f>SUM(E29:E31)</f>
        <v>502198318.63999999</v>
      </c>
      <c r="F32" s="100"/>
      <c r="G32" s="240"/>
      <c r="H32" s="102">
        <f>+C32+E32</f>
        <v>1275734297.6700001</v>
      </c>
      <c r="I32" s="100"/>
      <c r="J32" s="103"/>
      <c r="K32" s="100"/>
      <c r="L32" s="10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</row>
    <row r="33" spans="1:33" x14ac:dyDescent="0.25">
      <c r="A33" s="79"/>
      <c r="C33" s="83"/>
      <c r="D33" s="82"/>
      <c r="E33" s="83"/>
      <c r="F33" s="100"/>
      <c r="G33" s="100"/>
      <c r="H33" s="100"/>
      <c r="I33" s="100"/>
      <c r="J33" s="100"/>
      <c r="K33" s="100"/>
      <c r="L33" s="10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</row>
    <row r="34" spans="1:33" ht="15.75" thickBot="1" x14ac:dyDescent="0.3">
      <c r="A34" s="79" t="s">
        <v>26</v>
      </c>
      <c r="C34" s="91">
        <f>+C27+C32</f>
        <v>784548309.58999991</v>
      </c>
      <c r="D34" s="82"/>
      <c r="E34" s="91">
        <f>+E27+E32</f>
        <v>508110924.15999997</v>
      </c>
      <c r="F34" s="100"/>
      <c r="G34" s="100"/>
      <c r="H34" s="100"/>
      <c r="I34" s="100"/>
      <c r="J34" s="100"/>
      <c r="K34" s="100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</row>
    <row r="35" spans="1:33" ht="15.75" thickTop="1" x14ac:dyDescent="0.25">
      <c r="A35" s="79"/>
      <c r="C35" s="88"/>
      <c r="D35" s="82"/>
      <c r="E35" s="97"/>
      <c r="F35" s="100"/>
      <c r="G35" s="100"/>
      <c r="H35" s="100"/>
      <c r="I35" s="100"/>
      <c r="J35" s="100"/>
      <c r="K35" s="100"/>
      <c r="L35" s="10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</row>
    <row r="36" spans="1:33" x14ac:dyDescent="0.25">
      <c r="E36" s="89"/>
      <c r="F36" s="100"/>
      <c r="G36" s="102"/>
      <c r="H36" s="102"/>
      <c r="I36" s="100"/>
      <c r="J36" s="100"/>
      <c r="K36" s="100"/>
      <c r="L36" s="10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</row>
    <row r="37" spans="1:33" s="223" customFormat="1" x14ac:dyDescent="0.25">
      <c r="A37" s="243" t="s">
        <v>277</v>
      </c>
      <c r="B37" s="243"/>
      <c r="C37" s="243"/>
      <c r="D37" s="243"/>
      <c r="E37" s="243"/>
      <c r="F37" s="220"/>
      <c r="G37" s="221"/>
      <c r="H37" s="221"/>
      <c r="I37" s="221"/>
      <c r="J37" s="221"/>
      <c r="K37" s="221"/>
      <c r="L37" s="221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</row>
    <row r="38" spans="1:33" x14ac:dyDescent="0.25">
      <c r="B38" s="79"/>
      <c r="F38" s="100"/>
      <c r="G38" s="100"/>
      <c r="H38" s="100"/>
      <c r="I38" s="100"/>
      <c r="J38" s="100"/>
      <c r="K38" s="100"/>
      <c r="L38" s="10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</row>
    <row r="39" spans="1:33" x14ac:dyDescent="0.25">
      <c r="C39" s="98"/>
      <c r="D39" s="98"/>
      <c r="E39" s="98"/>
      <c r="F39" s="100"/>
      <c r="G39" s="100"/>
      <c r="H39" s="100"/>
      <c r="I39" s="100"/>
      <c r="J39" s="100"/>
      <c r="K39" s="100"/>
      <c r="L39" s="100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</row>
    <row r="40" spans="1:33" x14ac:dyDescent="0.25">
      <c r="A40" s="242" t="s">
        <v>77</v>
      </c>
      <c r="B40" s="242"/>
      <c r="C40" s="242"/>
      <c r="D40" s="242"/>
      <c r="E40" s="242"/>
      <c r="F40" s="100"/>
      <c r="G40" s="100"/>
      <c r="H40" s="100"/>
      <c r="I40" s="100"/>
      <c r="J40" s="100"/>
      <c r="K40" s="100"/>
      <c r="L40" s="10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</row>
    <row r="41" spans="1:33" x14ac:dyDescent="0.25">
      <c r="A41" s="242" t="s">
        <v>37</v>
      </c>
      <c r="B41" s="242"/>
      <c r="C41" s="242"/>
      <c r="D41" s="242"/>
      <c r="E41" s="242"/>
      <c r="F41" s="100"/>
      <c r="G41" s="100"/>
      <c r="H41" s="100"/>
      <c r="I41" s="100"/>
      <c r="J41" s="100"/>
      <c r="K41" s="100"/>
      <c r="L41" s="10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</row>
    <row r="42" spans="1:33" x14ac:dyDescent="0.25">
      <c r="A42" s="99"/>
      <c r="B42" s="99"/>
      <c r="C42" s="99"/>
      <c r="D42" s="99"/>
      <c r="E42" s="99"/>
      <c r="F42" s="100"/>
      <c r="G42" s="100"/>
      <c r="H42" s="100"/>
      <c r="I42" s="100"/>
      <c r="J42" s="100"/>
      <c r="K42" s="100"/>
      <c r="L42" s="10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</row>
    <row r="43" spans="1:33" x14ac:dyDescent="0.25">
      <c r="A43" s="99"/>
      <c r="B43" s="99"/>
      <c r="C43" s="99"/>
      <c r="D43" s="99"/>
      <c r="E43" s="99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</row>
    <row r="44" spans="1:33" x14ac:dyDescent="0.25">
      <c r="A44" s="99" t="s">
        <v>41</v>
      </c>
      <c r="B44" s="99"/>
      <c r="C44" s="99"/>
      <c r="D44" s="99"/>
      <c r="E44" s="78" t="s">
        <v>38</v>
      </c>
      <c r="F44" s="100"/>
      <c r="G44" s="100"/>
      <c r="H44" s="100"/>
      <c r="I44" s="100"/>
      <c r="J44" s="100"/>
      <c r="K44" s="100"/>
      <c r="L44" s="100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</row>
    <row r="45" spans="1:33" x14ac:dyDescent="0.25">
      <c r="A45" s="99" t="s">
        <v>39</v>
      </c>
      <c r="B45" s="99"/>
      <c r="C45" s="99"/>
      <c r="D45" s="99"/>
      <c r="E45" s="78" t="s">
        <v>40</v>
      </c>
      <c r="F45" s="100"/>
      <c r="G45" s="100"/>
      <c r="H45" s="100"/>
      <c r="I45" s="100"/>
      <c r="J45" s="100"/>
      <c r="K45" s="100"/>
      <c r="L45" s="10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</row>
    <row r="46" spans="1:33" x14ac:dyDescent="0.25">
      <c r="A46" s="99"/>
      <c r="B46" s="99"/>
      <c r="C46" s="99"/>
      <c r="D46" s="99"/>
      <c r="E46" s="99"/>
      <c r="F46" s="100"/>
      <c r="G46" s="100"/>
      <c r="H46" s="100"/>
      <c r="I46" s="100"/>
      <c r="J46" s="100"/>
      <c r="K46" s="100"/>
      <c r="L46" s="100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</row>
    <row r="47" spans="1:33" x14ac:dyDescent="0.25">
      <c r="A47" s="99"/>
      <c r="B47" s="99"/>
      <c r="C47" s="99"/>
      <c r="D47" s="99"/>
      <c r="E47" s="99"/>
      <c r="F47" s="100"/>
      <c r="G47" s="100"/>
      <c r="H47" s="100"/>
      <c r="I47" s="100"/>
      <c r="J47" s="100"/>
      <c r="K47" s="100"/>
      <c r="L47" s="100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</row>
  </sheetData>
  <mergeCells count="7">
    <mergeCell ref="A40:E40"/>
    <mergeCell ref="A41:E41"/>
    <mergeCell ref="A37:E37"/>
    <mergeCell ref="A1:E1"/>
    <mergeCell ref="A2:E2"/>
    <mergeCell ref="A3:E3"/>
    <mergeCell ref="A4:E4"/>
  </mergeCells>
  <printOptions horizontalCentered="1"/>
  <pageMargins left="0.35433070866141703" right="0.35433070866141703" top="0.75" bottom="0.35433070866141703" header="0.31496062992126" footer="0.31496062992126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opLeftCell="A41" zoomScaleNormal="100" zoomScaleSheetLayoutView="90" workbookViewId="0">
      <selection sqref="A1:E78"/>
    </sheetView>
  </sheetViews>
  <sheetFormatPr baseColWidth="10" defaultColWidth="11.42578125" defaultRowHeight="15" x14ac:dyDescent="0.25"/>
  <cols>
    <col min="1" max="1" width="8.140625" style="1" customWidth="1"/>
    <col min="2" max="2" width="44.28515625" style="1" customWidth="1"/>
    <col min="3" max="3" width="19.28515625" style="1" customWidth="1"/>
    <col min="4" max="4" width="1.7109375" style="1" customWidth="1"/>
    <col min="5" max="5" width="17.7109375" style="1" customWidth="1"/>
    <col min="6" max="6" width="14.42578125" style="1" customWidth="1"/>
    <col min="7" max="7" width="19.85546875" style="1" customWidth="1"/>
    <col min="8" max="8" width="22.42578125" style="1" customWidth="1"/>
    <col min="9" max="10" width="11.42578125" style="1"/>
    <col min="11" max="16384" width="11.42578125" style="4"/>
  </cols>
  <sheetData>
    <row r="1" spans="1:11" ht="15.75" x14ac:dyDescent="0.25">
      <c r="A1" s="246" t="str">
        <f>+'ESF - Situación Financiera'!A1</f>
        <v>Direccion de Información y Defensa de los Afiliados</v>
      </c>
      <c r="B1" s="246"/>
      <c r="C1" s="246"/>
      <c r="D1" s="246"/>
      <c r="E1" s="246"/>
    </row>
    <row r="2" spans="1:11" ht="15.75" x14ac:dyDescent="0.25">
      <c r="A2" s="246" t="s">
        <v>14</v>
      </c>
      <c r="B2" s="246"/>
      <c r="C2" s="246"/>
      <c r="D2" s="246"/>
      <c r="E2" s="246"/>
    </row>
    <row r="3" spans="1:11" ht="15.75" x14ac:dyDescent="0.25">
      <c r="A3" s="246" t="s">
        <v>298</v>
      </c>
      <c r="B3" s="246"/>
      <c r="C3" s="246"/>
      <c r="D3" s="246"/>
      <c r="E3" s="246"/>
    </row>
    <row r="4" spans="1:11" ht="15.75" x14ac:dyDescent="0.25">
      <c r="A4" s="246" t="s">
        <v>1</v>
      </c>
      <c r="B4" s="246"/>
      <c r="C4" s="246"/>
      <c r="D4" s="246"/>
      <c r="E4" s="246"/>
    </row>
    <row r="5" spans="1:11" ht="15.75" x14ac:dyDescent="0.25">
      <c r="A5" s="11"/>
      <c r="B5" s="11"/>
      <c r="C5" s="11"/>
      <c r="D5" s="11"/>
      <c r="E5" s="11"/>
    </row>
    <row r="6" spans="1:11" ht="15.75" x14ac:dyDescent="0.25">
      <c r="A6" s="11"/>
      <c r="B6" s="11"/>
      <c r="C6" s="11"/>
      <c r="D6" s="11"/>
      <c r="E6" s="11"/>
    </row>
    <row r="7" spans="1:11" ht="21" x14ac:dyDescent="0.35">
      <c r="C7" s="21">
        <v>2024</v>
      </c>
      <c r="D7" s="13"/>
      <c r="E7" s="26">
        <v>2023</v>
      </c>
      <c r="H7" s="115"/>
      <c r="I7" s="114"/>
    </row>
    <row r="8" spans="1:11" x14ac:dyDescent="0.25">
      <c r="B8" s="5" t="s">
        <v>161</v>
      </c>
      <c r="C8" s="23"/>
      <c r="D8" s="22"/>
      <c r="E8" s="22"/>
      <c r="H8" s="3"/>
    </row>
    <row r="9" spans="1:11" ht="26.25" customHeight="1" x14ac:dyDescent="0.25">
      <c r="B9" s="215" t="s">
        <v>280</v>
      </c>
      <c r="C9" s="22">
        <v>26739112.32</v>
      </c>
      <c r="D9" s="22"/>
      <c r="E9" s="22">
        <v>3540655.55</v>
      </c>
      <c r="G9" s="232"/>
      <c r="H9" s="3"/>
    </row>
    <row r="10" spans="1:11" x14ac:dyDescent="0.25">
      <c r="B10" s="230" t="s">
        <v>279</v>
      </c>
      <c r="C10" s="34">
        <v>202572162.72</v>
      </c>
      <c r="D10" s="24"/>
      <c r="E10" s="34">
        <v>180202277.25</v>
      </c>
      <c r="G10" s="113"/>
      <c r="H10" s="113"/>
    </row>
    <row r="11" spans="1:11" x14ac:dyDescent="0.25">
      <c r="B11" s="5" t="s">
        <v>22</v>
      </c>
      <c r="C11" s="23">
        <f>+C9+C10</f>
        <v>229311275.03999999</v>
      </c>
      <c r="D11" s="24"/>
      <c r="E11" s="23">
        <f>+E9+E10</f>
        <v>183742932.80000001</v>
      </c>
      <c r="H11" s="3"/>
    </row>
    <row r="12" spans="1:11" x14ac:dyDescent="0.25">
      <c r="B12" s="1" t="s">
        <v>8</v>
      </c>
      <c r="C12" s="22"/>
      <c r="D12" s="22"/>
      <c r="E12" s="22"/>
    </row>
    <row r="13" spans="1:11" x14ac:dyDescent="0.25">
      <c r="B13" s="5" t="s">
        <v>209</v>
      </c>
      <c r="C13" s="24"/>
      <c r="D13" s="24"/>
      <c r="E13" s="24"/>
      <c r="H13" s="3"/>
    </row>
    <row r="14" spans="1:11" x14ac:dyDescent="0.25">
      <c r="B14" s="1" t="s">
        <v>15</v>
      </c>
      <c r="C14" s="25">
        <v>73851924.739999995</v>
      </c>
      <c r="D14" s="22"/>
      <c r="E14" s="22">
        <v>83503610.069999993</v>
      </c>
      <c r="H14" s="3"/>
    </row>
    <row r="15" spans="1:11" x14ac:dyDescent="0.25">
      <c r="B15" s="1" t="s">
        <v>16</v>
      </c>
      <c r="C15" s="22">
        <v>235298.4</v>
      </c>
      <c r="D15" s="24"/>
      <c r="E15" s="22">
        <v>838918.05</v>
      </c>
      <c r="H15" s="3"/>
    </row>
    <row r="16" spans="1:11" x14ac:dyDescent="0.25">
      <c r="B16" s="1" t="s">
        <v>29</v>
      </c>
      <c r="C16" s="25">
        <v>3321751.47</v>
      </c>
      <c r="D16" s="24"/>
      <c r="E16" s="22">
        <v>7387523.9000000004</v>
      </c>
      <c r="H16" s="3"/>
      <c r="I16" s="6"/>
      <c r="K16" s="7"/>
    </row>
    <row r="17" spans="1:11" x14ac:dyDescent="0.25">
      <c r="B17" s="1" t="s">
        <v>17</v>
      </c>
      <c r="C17" s="25">
        <v>1640072.82</v>
      </c>
      <c r="D17" s="24"/>
      <c r="E17" s="22">
        <v>1668001.88</v>
      </c>
      <c r="H17" s="3"/>
    </row>
    <row r="18" spans="1:11" x14ac:dyDescent="0.25">
      <c r="B18" s="1" t="s">
        <v>18</v>
      </c>
      <c r="C18" s="25">
        <f>22403388.29-4035.79</f>
        <v>22399352.5</v>
      </c>
      <c r="D18" s="24"/>
      <c r="E18" s="22">
        <v>20032522.300000001</v>
      </c>
      <c r="H18" s="3"/>
    </row>
    <row r="19" spans="1:11" x14ac:dyDescent="0.25">
      <c r="B19" s="1" t="s">
        <v>208</v>
      </c>
      <c r="C19" s="34">
        <v>4035.79</v>
      </c>
      <c r="D19" s="24"/>
      <c r="E19" s="35">
        <v>1833.65</v>
      </c>
      <c r="G19" s="3"/>
      <c r="H19" s="3"/>
      <c r="I19" s="6"/>
      <c r="K19" s="7"/>
    </row>
    <row r="20" spans="1:11" x14ac:dyDescent="0.25">
      <c r="B20" s="5" t="s">
        <v>23</v>
      </c>
      <c r="C20" s="36">
        <f>SUM(C14:C19)</f>
        <v>101452435.72</v>
      </c>
      <c r="D20" s="24"/>
      <c r="E20" s="36">
        <f>SUM(E14:E19)</f>
        <v>113432409.84999999</v>
      </c>
      <c r="H20" s="3"/>
    </row>
    <row r="21" spans="1:11" x14ac:dyDescent="0.25">
      <c r="A21" s="27"/>
      <c r="C21" s="22"/>
      <c r="D21" s="22"/>
      <c r="E21" s="22"/>
      <c r="H21" s="3"/>
    </row>
    <row r="22" spans="1:11" hidden="1" x14ac:dyDescent="0.25">
      <c r="B22" s="1" t="s">
        <v>24</v>
      </c>
      <c r="C22" s="22">
        <v>0</v>
      </c>
      <c r="D22" s="24"/>
      <c r="E22" s="22">
        <v>0</v>
      </c>
      <c r="H22" s="3"/>
    </row>
    <row r="23" spans="1:11" hidden="1" x14ac:dyDescent="0.25">
      <c r="C23" s="22"/>
      <c r="D23" s="24"/>
      <c r="E23" s="22"/>
      <c r="H23" s="3"/>
    </row>
    <row r="24" spans="1:11" hidden="1" x14ac:dyDescent="0.25">
      <c r="B24" s="1" t="s">
        <v>19</v>
      </c>
      <c r="C24" s="22">
        <v>0</v>
      </c>
      <c r="D24" s="24"/>
      <c r="E24" s="22">
        <v>0</v>
      </c>
      <c r="H24" s="3"/>
    </row>
    <row r="25" spans="1:11" hidden="1" x14ac:dyDescent="0.25">
      <c r="C25" s="22"/>
      <c r="D25" s="24"/>
      <c r="E25" s="22"/>
    </row>
    <row r="26" spans="1:11" ht="15.75" thickBot="1" x14ac:dyDescent="0.3">
      <c r="A26" s="5" t="s">
        <v>28</v>
      </c>
      <c r="C26" s="37">
        <f>+C11-C20+C22+C24</f>
        <v>127858839.31999999</v>
      </c>
      <c r="D26" s="24"/>
      <c r="E26" s="37">
        <f>+E11-E20+E22+E24</f>
        <v>70310522.950000018</v>
      </c>
      <c r="H26" s="3"/>
    </row>
    <row r="27" spans="1:11" ht="15.75" thickTop="1" x14ac:dyDescent="0.25">
      <c r="A27" s="5"/>
      <c r="C27" s="22"/>
      <c r="D27" s="22"/>
      <c r="E27" s="22"/>
    </row>
    <row r="28" spans="1:11" hidden="1" x14ac:dyDescent="0.25">
      <c r="A28" s="27" t="s">
        <v>20</v>
      </c>
      <c r="C28" s="22"/>
      <c r="D28" s="22"/>
      <c r="E28" s="22"/>
      <c r="H28" s="3">
        <f>+C28+E28</f>
        <v>0</v>
      </c>
    </row>
    <row r="29" spans="1:11" hidden="1" x14ac:dyDescent="0.25">
      <c r="A29" s="5"/>
      <c r="B29" s="1" t="s">
        <v>25</v>
      </c>
      <c r="C29" s="22">
        <v>0</v>
      </c>
      <c r="D29" s="24"/>
      <c r="E29" s="22">
        <v>0</v>
      </c>
      <c r="H29" s="3">
        <f>+C29+E29</f>
        <v>0</v>
      </c>
    </row>
    <row r="30" spans="1:11" hidden="1" x14ac:dyDescent="0.25">
      <c r="B30" s="1" t="s">
        <v>21</v>
      </c>
      <c r="C30" s="22">
        <v>0</v>
      </c>
      <c r="D30" s="24"/>
      <c r="E30" s="22">
        <v>0</v>
      </c>
      <c r="H30" s="3">
        <f>+C30+E30</f>
        <v>0</v>
      </c>
    </row>
    <row r="31" spans="1:11" hidden="1" x14ac:dyDescent="0.25">
      <c r="A31" s="5"/>
      <c r="C31" s="23">
        <f>SUM(C29:C30)</f>
        <v>0</v>
      </c>
      <c r="D31" s="28"/>
      <c r="E31" s="23">
        <f>SUM(E29:E30)</f>
        <v>0</v>
      </c>
      <c r="H31" s="3">
        <f>+C31+E31</f>
        <v>0</v>
      </c>
    </row>
    <row r="32" spans="1:11" hidden="1" x14ac:dyDescent="0.25">
      <c r="A32" s="5"/>
      <c r="C32" s="22"/>
      <c r="D32" s="22"/>
      <c r="E32" s="22"/>
    </row>
    <row r="33" spans="1:6" hidden="1" x14ac:dyDescent="0.25">
      <c r="C33" s="3"/>
      <c r="D33" s="3"/>
      <c r="E33" s="3"/>
    </row>
    <row r="34" spans="1:6" x14ac:dyDescent="0.25">
      <c r="A34" s="247" t="str">
        <f>+'ESF - Situación Financiera'!A37</f>
        <v>Las notas en las páginas 7 a 21 son parte integral de estos Estados Financieros.</v>
      </c>
      <c r="B34" s="247"/>
      <c r="C34" s="247"/>
      <c r="D34" s="247"/>
      <c r="E34" s="247"/>
      <c r="F34" s="119"/>
    </row>
    <row r="35" spans="1:6" x14ac:dyDescent="0.25">
      <c r="B35" s="5"/>
    </row>
    <row r="38" spans="1:6" x14ac:dyDescent="0.25">
      <c r="A38" s="245" t="s">
        <v>77</v>
      </c>
      <c r="B38" s="245"/>
      <c r="C38" s="245"/>
      <c r="D38" s="245"/>
      <c r="E38" s="245"/>
    </row>
    <row r="39" spans="1:6" x14ac:dyDescent="0.25">
      <c r="A39" s="245" t="s">
        <v>37</v>
      </c>
      <c r="B39" s="245"/>
      <c r="C39" s="245"/>
      <c r="D39" s="245"/>
      <c r="E39" s="245"/>
    </row>
    <row r="40" spans="1:6" x14ac:dyDescent="0.25">
      <c r="A40" s="12"/>
      <c r="B40" s="12"/>
      <c r="C40" s="12"/>
      <c r="D40" s="12"/>
      <c r="E40" s="12"/>
    </row>
    <row r="41" spans="1:6" x14ac:dyDescent="0.25">
      <c r="A41" s="12"/>
      <c r="B41" s="12"/>
      <c r="C41" s="12"/>
      <c r="D41" s="12"/>
      <c r="E41" s="12"/>
    </row>
    <row r="42" spans="1:6" x14ac:dyDescent="0.25">
      <c r="A42" s="12" t="s">
        <v>41</v>
      </c>
      <c r="B42" s="12"/>
      <c r="C42" s="12"/>
      <c r="D42" s="12"/>
      <c r="E42" s="13" t="s">
        <v>38</v>
      </c>
    </row>
    <row r="43" spans="1:6" x14ac:dyDescent="0.25">
      <c r="A43" s="12" t="s">
        <v>39</v>
      </c>
      <c r="B43" s="12"/>
      <c r="C43" s="12"/>
      <c r="D43" s="12"/>
      <c r="E43" s="13" t="s">
        <v>40</v>
      </c>
    </row>
  </sheetData>
  <mergeCells count="7">
    <mergeCell ref="A38:E38"/>
    <mergeCell ref="A39:E39"/>
    <mergeCell ref="A1:E1"/>
    <mergeCell ref="A2:E2"/>
    <mergeCell ref="A3:E3"/>
    <mergeCell ref="A4:E4"/>
    <mergeCell ref="A34:E34"/>
  </mergeCells>
  <printOptions horizontalCentered="1"/>
  <pageMargins left="0.35433070866141703" right="0.35433070866141703" top="0.75" bottom="0.35433070866141703" header="0.31496062992126" footer="0.31496062992126"/>
  <pageSetup scale="9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5"/>
  <sheetViews>
    <sheetView zoomScaleNormal="100" workbookViewId="0">
      <selection activeCell="B1" sqref="B1:E27"/>
    </sheetView>
  </sheetViews>
  <sheetFormatPr baseColWidth="10" defaultRowHeight="15" x14ac:dyDescent="0.25"/>
  <cols>
    <col min="1" max="1" width="11.28515625" customWidth="1"/>
    <col min="2" max="2" width="33.42578125" customWidth="1"/>
    <col min="3" max="3" width="28.5703125" customWidth="1"/>
    <col min="4" max="4" width="1.5703125" customWidth="1"/>
    <col min="5" max="5" width="27.140625" customWidth="1"/>
    <col min="6" max="6" width="11.42578125" customWidth="1"/>
  </cols>
  <sheetData>
    <row r="1" spans="2:9" x14ac:dyDescent="0.25">
      <c r="B1" s="250" t="s">
        <v>193</v>
      </c>
      <c r="C1" s="250"/>
      <c r="D1" s="250"/>
      <c r="E1" s="250"/>
    </row>
    <row r="2" spans="2:9" ht="15.75" x14ac:dyDescent="0.25">
      <c r="B2" s="246" t="s">
        <v>53</v>
      </c>
      <c r="C2" s="246"/>
      <c r="D2" s="246"/>
      <c r="E2" s="246"/>
    </row>
    <row r="3" spans="2:9" ht="15.75" x14ac:dyDescent="0.25">
      <c r="B3" s="246" t="s">
        <v>282</v>
      </c>
      <c r="C3" s="246"/>
      <c r="D3" s="246"/>
      <c r="E3" s="246"/>
    </row>
    <row r="4" spans="2:9" ht="15.75" x14ac:dyDescent="0.25">
      <c r="B4" s="246" t="s">
        <v>1</v>
      </c>
      <c r="C4" s="246"/>
      <c r="D4" s="246"/>
      <c r="E4" s="246"/>
    </row>
    <row r="5" spans="2:9" x14ac:dyDescent="0.25">
      <c r="B5" s="10"/>
      <c r="C5" s="1"/>
      <c r="D5" s="1"/>
      <c r="E5" s="1"/>
    </row>
    <row r="6" spans="2:9" ht="28.5" x14ac:dyDescent="0.25">
      <c r="B6" s="29"/>
      <c r="C6" s="30" t="s">
        <v>54</v>
      </c>
      <c r="D6" s="30"/>
      <c r="E6" s="30" t="s">
        <v>55</v>
      </c>
    </row>
    <row r="7" spans="2:9" x14ac:dyDescent="0.25">
      <c r="B7" s="31" t="s">
        <v>263</v>
      </c>
      <c r="C7" s="176">
        <v>429297134.62</v>
      </c>
      <c r="D7" s="177"/>
      <c r="E7" s="176">
        <v>429297134.62</v>
      </c>
      <c r="I7" t="s">
        <v>244</v>
      </c>
    </row>
    <row r="8" spans="2:9" x14ac:dyDescent="0.25">
      <c r="B8" s="29" t="s">
        <v>56</v>
      </c>
      <c r="C8" s="176">
        <v>2590661.0699999998</v>
      </c>
      <c r="D8" s="177"/>
      <c r="E8" s="176">
        <v>2590661.0699999998</v>
      </c>
    </row>
    <row r="9" spans="2:9" x14ac:dyDescent="0.25">
      <c r="B9" s="29" t="s">
        <v>57</v>
      </c>
      <c r="C9" s="178">
        <v>70310522.950000003</v>
      </c>
      <c r="D9" s="179"/>
      <c r="E9" s="178">
        <v>70310522.950000003</v>
      </c>
    </row>
    <row r="10" spans="2:9" ht="15.75" thickBot="1" x14ac:dyDescent="0.3">
      <c r="B10" s="31" t="s">
        <v>312</v>
      </c>
      <c r="C10" s="180">
        <f>+C7+C8+C9</f>
        <v>502198318.63999999</v>
      </c>
      <c r="D10" s="181"/>
      <c r="E10" s="180">
        <f>+E7+E8+E9</f>
        <v>502198318.63999999</v>
      </c>
      <c r="G10" s="213"/>
      <c r="H10" s="213"/>
      <c r="I10" s="213"/>
    </row>
    <row r="11" spans="2:9" ht="15.75" thickTop="1" x14ac:dyDescent="0.25">
      <c r="B11" s="29"/>
      <c r="C11" s="30"/>
      <c r="D11" s="30"/>
      <c r="E11" s="30"/>
    </row>
    <row r="12" spans="2:9" x14ac:dyDescent="0.25">
      <c r="B12" s="31" t="s">
        <v>245</v>
      </c>
      <c r="C12" s="176">
        <v>646514536.75999999</v>
      </c>
      <c r="D12" s="177"/>
      <c r="E12" s="176">
        <v>646514536.75999999</v>
      </c>
      <c r="G12" s="204"/>
    </row>
    <row r="13" spans="2:9" x14ac:dyDescent="0.25">
      <c r="B13" s="29" t="s">
        <v>56</v>
      </c>
      <c r="C13" s="32">
        <v>-837397.05</v>
      </c>
      <c r="D13" s="32"/>
      <c r="E13" s="32">
        <v>-837397.05</v>
      </c>
      <c r="I13" t="s">
        <v>314</v>
      </c>
    </row>
    <row r="14" spans="2:9" x14ac:dyDescent="0.25">
      <c r="B14" s="29" t="s">
        <v>57</v>
      </c>
      <c r="C14" s="38">
        <v>127858839.31999999</v>
      </c>
      <c r="D14" s="32"/>
      <c r="E14" s="38">
        <v>127858839.31999999</v>
      </c>
    </row>
    <row r="15" spans="2:9" ht="15.75" thickBot="1" x14ac:dyDescent="0.3">
      <c r="B15" s="31" t="s">
        <v>313</v>
      </c>
      <c r="C15" s="39">
        <f>+C12+C13+C14</f>
        <v>773535979.02999997</v>
      </c>
      <c r="D15" s="57"/>
      <c r="E15" s="39">
        <f>+E12+E13+E14</f>
        <v>773535979.02999997</v>
      </c>
      <c r="H15" t="s">
        <v>215</v>
      </c>
    </row>
    <row r="16" spans="2:9" ht="15.75" thickTop="1" x14ac:dyDescent="0.25">
      <c r="B16" s="1" t="s">
        <v>8</v>
      </c>
      <c r="C16" s="25"/>
      <c r="D16" s="25"/>
      <c r="E16" s="25"/>
    </row>
    <row r="17" spans="2:5" x14ac:dyDescent="0.25">
      <c r="C17" s="16"/>
    </row>
    <row r="20" spans="2:5" x14ac:dyDescent="0.25">
      <c r="B20" s="248" t="s">
        <v>78</v>
      </c>
      <c r="C20" s="248"/>
      <c r="D20" s="248"/>
      <c r="E20" s="248"/>
    </row>
    <row r="21" spans="2:5" x14ac:dyDescent="0.25">
      <c r="B21" s="249" t="s">
        <v>58</v>
      </c>
      <c r="C21" s="249"/>
      <c r="D21" s="249"/>
      <c r="E21" s="249"/>
    </row>
    <row r="22" spans="2:5" x14ac:dyDescent="0.25">
      <c r="B22" s="58"/>
    </row>
    <row r="23" spans="2:5" x14ac:dyDescent="0.25">
      <c r="B23" s="2"/>
    </row>
    <row r="24" spans="2:5" x14ac:dyDescent="0.25">
      <c r="B24" s="40" t="s">
        <v>59</v>
      </c>
      <c r="C24" s="58"/>
      <c r="D24" s="58"/>
      <c r="E24" s="58" t="s">
        <v>60</v>
      </c>
    </row>
    <row r="25" spans="2:5" x14ac:dyDescent="0.25">
      <c r="B25" s="41" t="s">
        <v>194</v>
      </c>
      <c r="C25" s="2"/>
      <c r="D25" s="2"/>
      <c r="E25" s="2" t="s">
        <v>182</v>
      </c>
    </row>
  </sheetData>
  <mergeCells count="6">
    <mergeCell ref="B20:E20"/>
    <mergeCell ref="B21:E21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zoomScale="73" zoomScaleNormal="73" workbookViewId="0">
      <selection activeCell="E17" sqref="E17"/>
    </sheetView>
  </sheetViews>
  <sheetFormatPr baseColWidth="10" defaultRowHeight="15" x14ac:dyDescent="0.25"/>
  <cols>
    <col min="1" max="1" width="5.85546875" bestFit="1" customWidth="1"/>
    <col min="2" max="2" width="41.7109375" customWidth="1"/>
    <col min="3" max="3" width="26.140625" customWidth="1"/>
    <col min="4" max="4" width="1" customWidth="1"/>
    <col min="5" max="5" width="25.5703125" customWidth="1"/>
    <col min="6" max="6" width="1" customWidth="1"/>
    <col min="7" max="7" width="16.42578125" customWidth="1"/>
    <col min="8" max="8" width="2.140625" customWidth="1"/>
    <col min="9" max="9" width="28" customWidth="1"/>
    <col min="10" max="10" width="1.7109375" hidden="1" customWidth="1"/>
    <col min="11" max="14" width="11.42578125" hidden="1" customWidth="1"/>
    <col min="15" max="15" width="26" customWidth="1"/>
    <col min="16" max="16" width="22" customWidth="1"/>
    <col min="17" max="17" width="23.28515625" customWidth="1"/>
  </cols>
  <sheetData>
    <row r="1" spans="1:23" ht="22.5" x14ac:dyDescent="0.25">
      <c r="A1" s="252" t="s">
        <v>31</v>
      </c>
      <c r="B1" s="252"/>
      <c r="C1" s="252"/>
      <c r="D1" s="252"/>
      <c r="E1" s="252"/>
      <c r="F1" s="252"/>
      <c r="G1" s="252"/>
      <c r="H1" s="252"/>
      <c r="I1" s="252"/>
      <c r="J1" s="8"/>
      <c r="K1" s="8"/>
      <c r="Q1" s="42"/>
    </row>
    <row r="2" spans="1:23" ht="22.5" x14ac:dyDescent="0.25">
      <c r="A2" s="252" t="s">
        <v>283</v>
      </c>
      <c r="B2" s="252"/>
      <c r="C2" s="252"/>
      <c r="D2" s="252"/>
      <c r="E2" s="252"/>
      <c r="F2" s="252"/>
      <c r="G2" s="252"/>
      <c r="H2" s="252"/>
      <c r="I2" s="252"/>
      <c r="J2" s="8"/>
      <c r="K2" s="8"/>
    </row>
    <row r="3" spans="1:23" ht="22.5" x14ac:dyDescent="0.25">
      <c r="A3" s="252" t="s">
        <v>32</v>
      </c>
      <c r="B3" s="252"/>
      <c r="C3" s="252"/>
      <c r="D3" s="252"/>
      <c r="E3" s="252"/>
      <c r="F3" s="252"/>
      <c r="G3" s="252"/>
      <c r="H3" s="252"/>
      <c r="I3" s="252"/>
      <c r="J3" s="8"/>
      <c r="K3" s="8"/>
      <c r="O3" s="199"/>
      <c r="P3" s="197"/>
    </row>
    <row r="4" spans="1:23" ht="22.5" x14ac:dyDescent="0.25">
      <c r="A4" s="253" t="s">
        <v>33</v>
      </c>
      <c r="B4" s="253"/>
      <c r="C4" s="253"/>
      <c r="D4" s="253"/>
      <c r="E4" s="253"/>
      <c r="F4" s="253"/>
      <c r="G4" s="253"/>
      <c r="H4" s="253"/>
      <c r="I4" s="253"/>
      <c r="J4" s="9"/>
      <c r="K4" s="9"/>
      <c r="O4" s="198"/>
    </row>
    <row r="5" spans="1:23" ht="22.5" x14ac:dyDescent="0.25">
      <c r="A5" s="15"/>
      <c r="B5" s="15"/>
      <c r="C5" s="15"/>
      <c r="D5" s="15"/>
      <c r="E5" s="15"/>
      <c r="F5" s="15"/>
      <c r="G5" s="15"/>
      <c r="H5" s="15"/>
      <c r="I5" s="15"/>
      <c r="J5" s="9"/>
      <c r="K5" s="9"/>
      <c r="O5" s="198"/>
    </row>
    <row r="6" spans="1:23" ht="22.5" x14ac:dyDescent="0.3">
      <c r="A6" s="253"/>
      <c r="B6" s="253"/>
      <c r="C6" s="253"/>
      <c r="D6" s="253"/>
      <c r="E6" s="253"/>
      <c r="F6" s="253"/>
      <c r="G6" s="253"/>
      <c r="H6" s="253"/>
      <c r="I6" s="253"/>
      <c r="J6" s="9"/>
      <c r="K6" s="9"/>
      <c r="O6" s="199"/>
      <c r="P6" s="213"/>
      <c r="Q6" s="214"/>
    </row>
    <row r="7" spans="1:23" ht="69" customHeight="1" x14ac:dyDescent="0.25">
      <c r="A7" s="251" t="s">
        <v>42</v>
      </c>
      <c r="B7" s="251"/>
      <c r="C7" s="42" t="s">
        <v>43</v>
      </c>
      <c r="D7" s="42"/>
      <c r="E7" s="42" t="s">
        <v>44</v>
      </c>
      <c r="F7" s="42"/>
      <c r="G7" s="42" t="s">
        <v>34</v>
      </c>
      <c r="H7" s="42"/>
      <c r="I7" s="42" t="s">
        <v>35</v>
      </c>
    </row>
    <row r="8" spans="1:23" ht="22.5" x14ac:dyDescent="0.25">
      <c r="A8" s="43">
        <v>1</v>
      </c>
      <c r="B8" s="44" t="s">
        <v>45</v>
      </c>
      <c r="C8" s="45">
        <f>+C9+C10</f>
        <v>806237283.89999998</v>
      </c>
      <c r="D8" s="45"/>
      <c r="E8" s="45">
        <f>+E9+E10</f>
        <v>229311275.03999999</v>
      </c>
      <c r="F8" s="45"/>
      <c r="G8" s="46">
        <f>+E8/C8</f>
        <v>0.28442157119149325</v>
      </c>
      <c r="H8" s="46"/>
      <c r="I8" s="45">
        <f>SUM(I9:I10)</f>
        <v>576926008.8599999</v>
      </c>
      <c r="P8" s="20"/>
      <c r="W8" t="s">
        <v>8</v>
      </c>
    </row>
    <row r="9" spans="1:23" ht="23.25" x14ac:dyDescent="0.25">
      <c r="A9" s="47">
        <v>1.2</v>
      </c>
      <c r="B9" s="48" t="s">
        <v>261</v>
      </c>
      <c r="C9" s="235">
        <v>806237283.89999998</v>
      </c>
      <c r="D9" s="49"/>
      <c r="E9" s="49">
        <v>202572162.72</v>
      </c>
      <c r="F9" s="49"/>
      <c r="G9" s="50">
        <f t="shared" ref="G9:G15" si="0">+E9/C9</f>
        <v>0.2512562576368344</v>
      </c>
      <c r="H9" s="46"/>
      <c r="I9" s="49">
        <f>+C9-E9</f>
        <v>603665121.17999995</v>
      </c>
    </row>
    <row r="10" spans="1:23" ht="69.75" x14ac:dyDescent="0.25">
      <c r="A10" s="47">
        <v>1.4</v>
      </c>
      <c r="B10" s="48" t="s">
        <v>276</v>
      </c>
      <c r="C10" s="235">
        <v>0</v>
      </c>
      <c r="D10" s="49"/>
      <c r="E10" s="49">
        <v>26739112.32</v>
      </c>
      <c r="F10" s="49"/>
      <c r="G10" s="50" t="e">
        <f t="shared" si="0"/>
        <v>#DIV/0!</v>
      </c>
      <c r="H10" s="50"/>
      <c r="I10" s="49">
        <f>+C10-E10</f>
        <v>-26739112.32</v>
      </c>
    </row>
    <row r="11" spans="1:23" ht="22.5" x14ac:dyDescent="0.25">
      <c r="A11" s="43">
        <v>2</v>
      </c>
      <c r="B11" s="44" t="s">
        <v>46</v>
      </c>
      <c r="C11" s="45">
        <f>SUM(C12:C16)</f>
        <v>440214337</v>
      </c>
      <c r="D11" s="45"/>
      <c r="E11" s="45">
        <f>SUM(E12:E16)</f>
        <v>100886924.34</v>
      </c>
      <c r="F11" s="45"/>
      <c r="G11" s="46">
        <f t="shared" si="0"/>
        <v>0.22917682560620464</v>
      </c>
      <c r="H11" s="46"/>
      <c r="I11" s="45">
        <f>SUM(I12:I16)</f>
        <v>339327412.66000003</v>
      </c>
      <c r="O11" s="20"/>
    </row>
    <row r="12" spans="1:23" ht="46.5" x14ac:dyDescent="0.25">
      <c r="A12" s="47">
        <v>2.1</v>
      </c>
      <c r="B12" s="48" t="s">
        <v>47</v>
      </c>
      <c r="C12" s="49">
        <v>263439805</v>
      </c>
      <c r="D12" s="49"/>
      <c r="E12" s="49">
        <v>73851924.739999995</v>
      </c>
      <c r="F12" s="49"/>
      <c r="G12" s="50">
        <f t="shared" si="0"/>
        <v>0.28033700047720578</v>
      </c>
      <c r="H12" s="50"/>
      <c r="I12" s="49">
        <f>+C12-E12</f>
        <v>189587880.25999999</v>
      </c>
      <c r="O12" s="20"/>
      <c r="P12" s="20"/>
    </row>
    <row r="13" spans="1:23" ht="23.25" x14ac:dyDescent="0.25">
      <c r="A13" s="47">
        <v>2.2000000000000002</v>
      </c>
      <c r="B13" s="48" t="s">
        <v>48</v>
      </c>
      <c r="C13" s="49">
        <v>120398122</v>
      </c>
      <c r="D13" s="49"/>
      <c r="E13" s="49">
        <v>22403388.289999999</v>
      </c>
      <c r="F13" s="49"/>
      <c r="G13" s="50">
        <f t="shared" si="0"/>
        <v>0.18607755601038362</v>
      </c>
      <c r="H13" s="50"/>
      <c r="I13" s="49">
        <f>+C13-E13</f>
        <v>97994733.710000008</v>
      </c>
      <c r="O13" s="73"/>
      <c r="P13" s="20"/>
    </row>
    <row r="14" spans="1:23" ht="23.25" x14ac:dyDescent="0.25">
      <c r="A14" s="47">
        <v>2.2999999999999998</v>
      </c>
      <c r="B14" s="48" t="s">
        <v>49</v>
      </c>
      <c r="C14" s="49">
        <v>15597950</v>
      </c>
      <c r="D14" s="49"/>
      <c r="E14" s="49">
        <v>3321751.47</v>
      </c>
      <c r="F14" s="49"/>
      <c r="G14" s="50">
        <f t="shared" si="0"/>
        <v>0.21296077176808492</v>
      </c>
      <c r="H14" s="50"/>
      <c r="I14" s="49">
        <f>+C14-E14</f>
        <v>12276198.529999999</v>
      </c>
      <c r="O14" s="16"/>
      <c r="P14" s="20"/>
    </row>
    <row r="15" spans="1:23" ht="23.25" x14ac:dyDescent="0.25">
      <c r="A15" s="47">
        <v>2.4</v>
      </c>
      <c r="B15" s="48" t="s">
        <v>50</v>
      </c>
      <c r="C15" s="49">
        <v>1200000</v>
      </c>
      <c r="D15" s="49"/>
      <c r="E15" s="49">
        <v>235298.4</v>
      </c>
      <c r="F15" s="49"/>
      <c r="G15" s="50">
        <f t="shared" si="0"/>
        <v>0.19608200000000001</v>
      </c>
      <c r="H15" s="50"/>
      <c r="I15" s="49">
        <f>+C15-E15</f>
        <v>964701.6</v>
      </c>
      <c r="O15" s="182"/>
      <c r="P15" s="33"/>
      <c r="Q15" s="33"/>
      <c r="R15" s="33"/>
      <c r="S15" s="33"/>
    </row>
    <row r="16" spans="1:23" ht="46.5" x14ac:dyDescent="0.25">
      <c r="A16" s="47">
        <v>2.6</v>
      </c>
      <c r="B16" s="48" t="s">
        <v>51</v>
      </c>
      <c r="C16" s="55">
        <v>39578460</v>
      </c>
      <c r="D16" s="49"/>
      <c r="E16" s="123">
        <v>1074561.44</v>
      </c>
      <c r="F16" s="49"/>
      <c r="G16" s="50">
        <f>+E16/C16</f>
        <v>2.7150157939444839E-2</v>
      </c>
      <c r="H16" s="50"/>
      <c r="I16" s="55">
        <f>+C16-E16</f>
        <v>38503898.560000002</v>
      </c>
      <c r="O16" s="182"/>
      <c r="P16" s="33"/>
      <c r="Q16" s="33"/>
      <c r="R16" s="33"/>
      <c r="S16" s="33"/>
    </row>
    <row r="17" spans="1:16" ht="24" thickBot="1" x14ac:dyDescent="0.3">
      <c r="A17" s="51"/>
      <c r="B17" s="52" t="s">
        <v>52</v>
      </c>
      <c r="C17" s="56">
        <f>+C8-C11</f>
        <v>366022946.89999998</v>
      </c>
      <c r="D17" s="53"/>
      <c r="E17" s="56">
        <f>+E8-E11</f>
        <v>128424350.69999999</v>
      </c>
      <c r="F17" s="53"/>
      <c r="G17" s="54">
        <f>+G8-G11</f>
        <v>5.5244745585288607E-2</v>
      </c>
      <c r="H17" s="54"/>
      <c r="I17" s="56">
        <f>+I8-I11</f>
        <v>237598596.19999987</v>
      </c>
    </row>
    <row r="18" spans="1:16" ht="16.5" thickTop="1" x14ac:dyDescent="0.25">
      <c r="A18" s="14"/>
      <c r="B18" s="14"/>
      <c r="C18" s="14"/>
      <c r="D18" s="14"/>
      <c r="E18" s="14"/>
      <c r="F18" s="14"/>
      <c r="G18" s="14"/>
      <c r="H18" s="14"/>
      <c r="I18" s="14"/>
      <c r="P18" s="20"/>
    </row>
    <row r="20" spans="1:16" x14ac:dyDescent="0.25">
      <c r="C20" s="114"/>
      <c r="D20" s="116" t="e">
        <f>SUBTOTAL(9,#REF!)</f>
        <v>#REF!</v>
      </c>
      <c r="E20" s="71"/>
      <c r="F20">
        <v>3962758.2</v>
      </c>
    </row>
    <row r="22" spans="1:16" x14ac:dyDescent="0.25">
      <c r="E22" s="71"/>
    </row>
    <row r="24" spans="1:16" x14ac:dyDescent="0.25">
      <c r="E24" s="120">
        <f>SUM(E20:E23)</f>
        <v>0</v>
      </c>
    </row>
  </sheetData>
  <mergeCells count="6">
    <mergeCell ref="A7:B7"/>
    <mergeCell ref="A1:I1"/>
    <mergeCell ref="A2:I2"/>
    <mergeCell ref="A3:I3"/>
    <mergeCell ref="A4:I4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colBreaks count="1" manualBreakCount="1">
    <brk id="9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33"/>
  <sheetViews>
    <sheetView tabSelected="1" zoomScale="95" zoomScaleNormal="95" workbookViewId="0">
      <selection activeCell="C14" sqref="C14"/>
    </sheetView>
  </sheetViews>
  <sheetFormatPr baseColWidth="10" defaultRowHeight="15" x14ac:dyDescent="0.25"/>
  <cols>
    <col min="1" max="1" width="8" customWidth="1"/>
    <col min="2" max="2" width="58.42578125" customWidth="1"/>
    <col min="3" max="3" width="18.42578125" customWidth="1"/>
    <col min="4" max="4" width="1.85546875" customWidth="1"/>
    <col min="5" max="5" width="23.85546875" customWidth="1"/>
    <col min="6" max="6" width="15.140625" bestFit="1" customWidth="1"/>
    <col min="7" max="7" width="17.85546875" customWidth="1"/>
    <col min="8" max="8" width="14.85546875" bestFit="1" customWidth="1"/>
    <col min="9" max="9" width="16.28515625" bestFit="1" customWidth="1"/>
    <col min="10" max="10" width="14.85546875" bestFit="1" customWidth="1"/>
  </cols>
  <sheetData>
    <row r="1" spans="2:10" ht="15.75" x14ac:dyDescent="0.25">
      <c r="B1" s="254" t="s">
        <v>61</v>
      </c>
      <c r="C1" s="254"/>
      <c r="D1" s="254"/>
      <c r="E1" s="254"/>
    </row>
    <row r="2" spans="2:10" ht="15.75" x14ac:dyDescent="0.25">
      <c r="B2" s="254" t="s">
        <v>62</v>
      </c>
      <c r="C2" s="254"/>
      <c r="D2" s="254"/>
      <c r="E2" s="254"/>
    </row>
    <row r="3" spans="2:10" ht="15.75" x14ac:dyDescent="0.25">
      <c r="B3" s="254" t="s">
        <v>341</v>
      </c>
      <c r="C3" s="254"/>
      <c r="D3" s="254"/>
      <c r="E3" s="254"/>
    </row>
    <row r="4" spans="2:10" ht="15.75" x14ac:dyDescent="0.25">
      <c r="B4" s="254" t="s">
        <v>1</v>
      </c>
      <c r="C4" s="254"/>
      <c r="D4" s="254"/>
      <c r="E4" s="254"/>
    </row>
    <row r="5" spans="2:10" ht="15.75" x14ac:dyDescent="0.25">
      <c r="B5" s="194"/>
      <c r="C5" s="14"/>
      <c r="D5" s="14"/>
      <c r="E5" s="14"/>
    </row>
    <row r="6" spans="2:10" x14ac:dyDescent="0.25">
      <c r="B6" s="59"/>
    </row>
    <row r="7" spans="2:10" ht="15.75" x14ac:dyDescent="0.25">
      <c r="C7" s="124">
        <v>2024</v>
      </c>
      <c r="D7" s="60"/>
      <c r="E7" s="72">
        <v>2023</v>
      </c>
    </row>
    <row r="8" spans="2:10" ht="15.75" x14ac:dyDescent="0.25">
      <c r="B8" s="184" t="s">
        <v>63</v>
      </c>
      <c r="C8" s="125"/>
      <c r="D8" s="61"/>
      <c r="E8" s="61"/>
    </row>
    <row r="9" spans="2:10" ht="15.75" x14ac:dyDescent="0.25">
      <c r="B9" s="185" t="s">
        <v>64</v>
      </c>
      <c r="C9" s="68">
        <v>229311275.03999999</v>
      </c>
      <c r="D9" s="68"/>
      <c r="E9" s="68">
        <v>183742932.80000001</v>
      </c>
      <c r="G9" s="73"/>
    </row>
    <row r="10" spans="2:10" ht="15.75" x14ac:dyDescent="0.25">
      <c r="B10" s="185" t="s">
        <v>65</v>
      </c>
      <c r="C10" s="68">
        <v>-65671841</v>
      </c>
      <c r="D10" s="68"/>
      <c r="E10" s="68">
        <v>-74727598.25</v>
      </c>
      <c r="G10" s="73"/>
    </row>
    <row r="11" spans="2:10" ht="15.75" x14ac:dyDescent="0.25">
      <c r="B11" s="185" t="s">
        <v>66</v>
      </c>
      <c r="C11" s="68">
        <v>-8180083.0599999996</v>
      </c>
      <c r="D11" s="68"/>
      <c r="E11" s="234">
        <v>-8776011.8200000003</v>
      </c>
      <c r="G11" s="73"/>
    </row>
    <row r="12" spans="2:10" ht="15.75" x14ac:dyDescent="0.25">
      <c r="B12" s="185" t="s">
        <v>67</v>
      </c>
      <c r="C12" s="68">
        <v>-6157051.6299999999</v>
      </c>
      <c r="D12" s="68"/>
      <c r="E12" s="68">
        <v>-5485724.5899999999</v>
      </c>
      <c r="G12" s="68"/>
    </row>
    <row r="13" spans="2:10" ht="15.75" x14ac:dyDescent="0.25">
      <c r="B13" s="185" t="s">
        <v>68</v>
      </c>
      <c r="D13" s="68"/>
      <c r="E13" s="68">
        <v>-20032522.300000001</v>
      </c>
      <c r="F13" s="73"/>
      <c r="G13" s="73"/>
    </row>
    <row r="14" spans="2:10" ht="15.75" x14ac:dyDescent="0.25">
      <c r="B14" s="185" t="s">
        <v>69</v>
      </c>
      <c r="C14" s="68">
        <v>-22399352.5</v>
      </c>
      <c r="D14" s="68"/>
      <c r="E14" s="195">
        <v>-838918.05</v>
      </c>
      <c r="H14" s="18"/>
    </row>
    <row r="15" spans="2:10" ht="21" customHeight="1" x14ac:dyDescent="0.25">
      <c r="B15" s="186" t="s">
        <v>70</v>
      </c>
      <c r="C15" s="126">
        <f>SUM(C9:C14)</f>
        <v>126902946.84999999</v>
      </c>
      <c r="D15" s="126"/>
      <c r="E15" s="126">
        <f>SUM(E9:E14)</f>
        <v>73882157.790000021</v>
      </c>
      <c r="G15" s="19"/>
      <c r="H15" s="20"/>
      <c r="I15" s="20"/>
      <c r="J15" s="20"/>
    </row>
    <row r="16" spans="2:10" ht="11.25" customHeight="1" x14ac:dyDescent="0.25">
      <c r="B16" s="187"/>
      <c r="C16" s="127"/>
      <c r="D16" s="65"/>
      <c r="E16" s="65"/>
      <c r="H16" s="18"/>
    </row>
    <row r="17" spans="2:9" ht="15.75" x14ac:dyDescent="0.25">
      <c r="B17" s="188" t="s">
        <v>71</v>
      </c>
      <c r="C17" s="128"/>
      <c r="D17" s="66"/>
      <c r="E17" s="66"/>
      <c r="I17" s="16"/>
    </row>
    <row r="18" spans="2:9" ht="15.75" x14ac:dyDescent="0.25">
      <c r="B18" s="185" t="s">
        <v>72</v>
      </c>
      <c r="C18" s="216">
        <v>-923689.48</v>
      </c>
      <c r="D18" s="233"/>
      <c r="E18" s="216">
        <v>-1318056.6100000001</v>
      </c>
      <c r="G18" s="19"/>
      <c r="I18" s="16"/>
    </row>
    <row r="19" spans="2:9" ht="15.75" x14ac:dyDescent="0.25">
      <c r="B19" s="185" t="s">
        <v>214</v>
      </c>
      <c r="C19" s="195"/>
      <c r="D19" s="68"/>
      <c r="E19" s="195">
        <v>-145000</v>
      </c>
    </row>
    <row r="20" spans="2:9" ht="15.75" x14ac:dyDescent="0.25">
      <c r="B20" s="188" t="s">
        <v>73</v>
      </c>
      <c r="C20" s="126">
        <f>SUM(C18:C19)</f>
        <v>-923689.48</v>
      </c>
      <c r="D20" s="64"/>
      <c r="E20" s="64">
        <f>SUM(E18:E19)</f>
        <v>-1463056.61</v>
      </c>
    </row>
    <row r="21" spans="2:9" ht="15.75" x14ac:dyDescent="0.25">
      <c r="B21" s="187"/>
      <c r="C21" s="190"/>
      <c r="D21" s="65"/>
      <c r="E21" s="65"/>
    </row>
    <row r="22" spans="2:9" ht="31.5" x14ac:dyDescent="0.25">
      <c r="B22" s="185" t="s">
        <v>74</v>
      </c>
      <c r="C22" s="189">
        <f>SUM(C15+C20)</f>
        <v>125979257.36999999</v>
      </c>
      <c r="D22" s="62"/>
      <c r="E22" s="62">
        <f>SUM(E15+E20)</f>
        <v>72419101.180000022</v>
      </c>
      <c r="H22" s="20"/>
    </row>
    <row r="23" spans="2:9" ht="15.75" x14ac:dyDescent="0.25">
      <c r="B23" s="185" t="s">
        <v>75</v>
      </c>
      <c r="C23" s="192">
        <v>642337851</v>
      </c>
      <c r="D23" s="69"/>
      <c r="E23" s="69">
        <v>421287709.87</v>
      </c>
    </row>
    <row r="24" spans="2:9" ht="15.75" x14ac:dyDescent="0.25">
      <c r="B24" s="186" t="s">
        <v>76</v>
      </c>
      <c r="C24" s="193">
        <f>SUM(C22:C23)</f>
        <v>768317108.37</v>
      </c>
      <c r="D24" s="70"/>
      <c r="E24" s="70">
        <f>SUM(E22:E23)</f>
        <v>493706811.05000001</v>
      </c>
    </row>
    <row r="25" spans="2:9" ht="15.75" x14ac:dyDescent="0.25">
      <c r="B25" s="14"/>
      <c r="C25" s="191"/>
      <c r="D25" s="67"/>
      <c r="E25" s="67"/>
    </row>
    <row r="26" spans="2:9" x14ac:dyDescent="0.25">
      <c r="C26" s="63"/>
      <c r="D26" s="71"/>
    </row>
    <row r="27" spans="2:9" x14ac:dyDescent="0.25">
      <c r="C27" s="73"/>
      <c r="D27" s="18"/>
    </row>
    <row r="28" spans="2:9" x14ac:dyDescent="0.25">
      <c r="C28" s="17"/>
      <c r="D28" s="17"/>
      <c r="G28" s="18"/>
    </row>
    <row r="29" spans="2:9" x14ac:dyDescent="0.25">
      <c r="C29" s="17"/>
      <c r="D29" s="17"/>
      <c r="G29" s="18"/>
    </row>
    <row r="30" spans="2:9" x14ac:dyDescent="0.25">
      <c r="C30" s="17"/>
      <c r="D30" s="17"/>
      <c r="G30" s="18"/>
      <c r="I30" s="20"/>
    </row>
    <row r="31" spans="2:9" x14ac:dyDescent="0.25">
      <c r="C31" s="16"/>
      <c r="D31" s="16"/>
      <c r="G31" s="18"/>
    </row>
    <row r="32" spans="2:9" x14ac:dyDescent="0.25">
      <c r="G32" s="18"/>
      <c r="I32" s="20"/>
    </row>
    <row r="33" spans="7:7" x14ac:dyDescent="0.25">
      <c r="G33" s="18"/>
    </row>
  </sheetData>
  <mergeCells count="4">
    <mergeCell ref="B1:E1"/>
    <mergeCell ref="B2:E2"/>
    <mergeCell ref="B3:E3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77"/>
  <sheetViews>
    <sheetView view="pageBreakPreview" topLeftCell="A260" zoomScale="48" zoomScaleNormal="55" zoomScaleSheetLayoutView="48" workbookViewId="0">
      <selection activeCell="B289" sqref="B289"/>
    </sheetView>
  </sheetViews>
  <sheetFormatPr baseColWidth="10" defaultRowHeight="15" x14ac:dyDescent="0.25"/>
  <cols>
    <col min="1" max="1" width="13.140625" customWidth="1"/>
    <col min="2" max="2" width="73.140625" customWidth="1"/>
    <col min="3" max="3" width="37.85546875" customWidth="1"/>
    <col min="4" max="4" width="42.85546875" customWidth="1"/>
    <col min="5" max="5" width="33.7109375" customWidth="1"/>
    <col min="6" max="6" width="31" customWidth="1"/>
    <col min="7" max="7" width="0.42578125" customWidth="1"/>
    <col min="8" max="8" width="32" customWidth="1"/>
    <col min="9" max="9" width="18.7109375" customWidth="1"/>
    <col min="10" max="12" width="11.42578125" hidden="1" customWidth="1"/>
    <col min="13" max="13" width="0.140625" customWidth="1"/>
    <col min="14" max="14" width="15.28515625" customWidth="1"/>
    <col min="15" max="15" width="28.42578125" customWidth="1"/>
    <col min="16" max="16" width="23.85546875" customWidth="1"/>
    <col min="18" max="18" width="27.85546875" customWidth="1"/>
    <col min="22" max="22" width="11.42578125" customWidth="1"/>
  </cols>
  <sheetData>
    <row r="1" spans="1:9" ht="26.25" x14ac:dyDescent="0.4">
      <c r="A1" s="129"/>
      <c r="B1" s="130"/>
      <c r="C1" s="130"/>
      <c r="D1" s="130"/>
      <c r="E1" s="130"/>
      <c r="F1" s="130"/>
      <c r="G1" s="130"/>
      <c r="H1" s="130"/>
    </row>
    <row r="2" spans="1:9" ht="26.25" x14ac:dyDescent="0.4">
      <c r="A2" s="131"/>
      <c r="B2" s="132" t="s">
        <v>79</v>
      </c>
      <c r="C2" s="132"/>
      <c r="D2" s="132"/>
      <c r="E2" s="132"/>
      <c r="F2" s="133"/>
      <c r="G2" s="133"/>
      <c r="H2" s="130"/>
    </row>
    <row r="3" spans="1:9" ht="26.25" x14ac:dyDescent="0.4">
      <c r="A3" s="129"/>
      <c r="B3" s="130" t="s">
        <v>284</v>
      </c>
      <c r="C3" s="130"/>
      <c r="D3" s="130"/>
      <c r="E3" s="130"/>
      <c r="F3" s="130"/>
      <c r="G3" s="130"/>
      <c r="H3" s="130"/>
    </row>
    <row r="4" spans="1:9" ht="26.25" x14ac:dyDescent="0.4">
      <c r="A4" s="129"/>
      <c r="B4" s="130"/>
      <c r="C4" s="130"/>
      <c r="D4" s="130"/>
      <c r="E4" s="130"/>
      <c r="F4" s="130"/>
      <c r="G4" s="130"/>
      <c r="H4" s="134"/>
    </row>
    <row r="5" spans="1:9" ht="26.25" x14ac:dyDescent="0.4">
      <c r="A5" s="129"/>
      <c r="B5" s="135" t="s">
        <v>80</v>
      </c>
      <c r="C5" s="136">
        <v>2024</v>
      </c>
      <c r="D5" s="136">
        <v>2023</v>
      </c>
      <c r="E5" s="137"/>
      <c r="F5" s="130"/>
      <c r="G5" s="130"/>
      <c r="H5" s="130"/>
    </row>
    <row r="6" spans="1:9" ht="26.25" x14ac:dyDescent="0.4">
      <c r="A6" s="129"/>
      <c r="B6" s="130" t="s">
        <v>184</v>
      </c>
      <c r="C6" s="138">
        <v>445000</v>
      </c>
      <c r="D6" s="138">
        <v>400000</v>
      </c>
      <c r="E6" s="149"/>
      <c r="F6" s="130"/>
      <c r="G6" s="130"/>
      <c r="H6" s="139"/>
    </row>
    <row r="7" spans="1:9" ht="52.5" x14ac:dyDescent="0.4">
      <c r="A7" s="140"/>
      <c r="B7" s="172" t="s">
        <v>262</v>
      </c>
      <c r="C7" s="149">
        <v>94205.97</v>
      </c>
      <c r="D7" s="138">
        <v>17429.97</v>
      </c>
      <c r="E7" s="149"/>
      <c r="F7" s="130"/>
      <c r="G7" s="130"/>
      <c r="H7" s="156"/>
    </row>
    <row r="8" spans="1:9" ht="26.25" x14ac:dyDescent="0.4">
      <c r="A8" s="129"/>
      <c r="B8" s="172" t="s">
        <v>211</v>
      </c>
      <c r="C8" s="149">
        <v>606701512.51999998</v>
      </c>
      <c r="D8" s="138">
        <v>420504669.66000003</v>
      </c>
      <c r="E8" s="149"/>
      <c r="F8" s="156"/>
      <c r="G8" s="130"/>
      <c r="H8" s="134"/>
    </row>
    <row r="9" spans="1:9" ht="26.25" x14ac:dyDescent="0.4">
      <c r="A9" s="129"/>
      <c r="B9" s="172" t="s">
        <v>212</v>
      </c>
      <c r="C9" s="149">
        <v>159864465.59999999</v>
      </c>
      <c r="D9" s="138">
        <v>71572787.140000001</v>
      </c>
      <c r="E9" s="149"/>
      <c r="F9" s="156"/>
      <c r="G9" s="130"/>
      <c r="H9" s="134"/>
    </row>
    <row r="10" spans="1:9" ht="26.25" x14ac:dyDescent="0.4">
      <c r="A10" s="141"/>
      <c r="B10" s="130" t="s">
        <v>213</v>
      </c>
      <c r="C10" s="150">
        <v>1211924.28</v>
      </c>
      <c r="D10" s="142">
        <v>1211924.28</v>
      </c>
      <c r="E10" s="149"/>
      <c r="F10" s="156"/>
      <c r="G10" s="130"/>
      <c r="H10" s="134"/>
    </row>
    <row r="11" spans="1:9" ht="27" thickBot="1" x14ac:dyDescent="0.45">
      <c r="A11" s="129"/>
      <c r="B11" s="132" t="s">
        <v>81</v>
      </c>
      <c r="C11" s="143">
        <f>SUM(C6:C10)</f>
        <v>768317108.37</v>
      </c>
      <c r="D11" s="171">
        <f>SUM(D6:D10)</f>
        <v>493706811.05000001</v>
      </c>
      <c r="E11" s="144"/>
      <c r="F11" s="130"/>
      <c r="G11" s="130"/>
      <c r="H11" s="145"/>
    </row>
    <row r="12" spans="1:9" ht="27" thickTop="1" x14ac:dyDescent="0.4">
      <c r="A12" s="129"/>
      <c r="B12" s="132"/>
      <c r="C12" s="144"/>
      <c r="D12" s="201"/>
      <c r="E12" s="144"/>
      <c r="F12" s="130"/>
      <c r="G12" s="130"/>
      <c r="H12" s="145"/>
    </row>
    <row r="13" spans="1:9" ht="58.5" customHeight="1" x14ac:dyDescent="0.4">
      <c r="A13" s="129"/>
      <c r="B13" s="256" t="s">
        <v>342</v>
      </c>
      <c r="C13" s="256"/>
      <c r="D13" s="256"/>
      <c r="E13" s="256"/>
      <c r="F13" s="256"/>
      <c r="G13" s="256"/>
      <c r="H13" s="256"/>
      <c r="I13" s="202"/>
    </row>
    <row r="14" spans="1:9" ht="26.25" x14ac:dyDescent="0.4">
      <c r="A14" s="129"/>
      <c r="B14" s="132"/>
      <c r="C14" s="144"/>
      <c r="D14" s="144"/>
      <c r="E14" s="144"/>
    </row>
    <row r="15" spans="1:9" ht="26.25" x14ac:dyDescent="0.4">
      <c r="A15" s="129"/>
      <c r="B15" s="132" t="s">
        <v>196</v>
      </c>
      <c r="D15" s="130"/>
      <c r="E15" s="144"/>
      <c r="F15" s="130"/>
      <c r="G15" s="130"/>
      <c r="H15" s="203"/>
      <c r="I15" s="204"/>
    </row>
    <row r="16" spans="1:9" ht="26.25" x14ac:dyDescent="0.4">
      <c r="A16" s="129"/>
      <c r="B16" s="130" t="s">
        <v>285</v>
      </c>
      <c r="C16" s="130"/>
      <c r="D16" s="130"/>
      <c r="E16" s="144"/>
      <c r="F16" s="205"/>
      <c r="G16" s="130"/>
      <c r="H16" s="204"/>
      <c r="I16" s="63"/>
    </row>
    <row r="17" spans="1:9" ht="26.25" x14ac:dyDescent="0.4">
      <c r="A17" s="129"/>
      <c r="B17" s="130"/>
      <c r="C17" s="130"/>
      <c r="D17" s="130"/>
      <c r="E17" s="144"/>
      <c r="F17" s="205"/>
      <c r="G17" s="130"/>
      <c r="H17" s="204"/>
      <c r="I17" s="63"/>
    </row>
    <row r="18" spans="1:9" ht="26.25" x14ac:dyDescent="0.4">
      <c r="A18" s="129"/>
      <c r="B18" s="135" t="s">
        <v>80</v>
      </c>
      <c r="C18" s="136">
        <v>2024</v>
      </c>
      <c r="D18" s="136">
        <v>2023</v>
      </c>
      <c r="E18" s="144"/>
      <c r="F18" s="205"/>
      <c r="G18" s="130"/>
      <c r="H18" s="204"/>
      <c r="I18" s="204"/>
    </row>
    <row r="19" spans="1:9" ht="26.25" x14ac:dyDescent="0.4">
      <c r="A19" s="129"/>
      <c r="B19" s="130" t="s">
        <v>264</v>
      </c>
      <c r="C19" s="146">
        <v>2323900.6800000002</v>
      </c>
      <c r="D19" s="146">
        <v>0</v>
      </c>
      <c r="E19" s="144"/>
      <c r="F19" s="130"/>
      <c r="G19" s="130"/>
      <c r="H19" s="134"/>
      <c r="I19" s="206"/>
    </row>
    <row r="20" spans="1:9" ht="27" thickBot="1" x14ac:dyDescent="0.45">
      <c r="A20" s="129"/>
      <c r="B20" s="132" t="s">
        <v>81</v>
      </c>
      <c r="C20" s="217">
        <f>+C19</f>
        <v>2323900.6800000002</v>
      </c>
      <c r="D20" s="143">
        <f>+D19</f>
        <v>0</v>
      </c>
      <c r="E20" s="144"/>
      <c r="F20" s="130"/>
      <c r="G20" s="130"/>
      <c r="H20" s="130"/>
    </row>
    <row r="21" spans="1:9" ht="27" thickTop="1" x14ac:dyDescent="0.4">
      <c r="A21" s="129"/>
      <c r="B21" s="132"/>
      <c r="C21" s="144"/>
      <c r="D21" s="144"/>
      <c r="E21" s="144"/>
      <c r="F21" s="130"/>
      <c r="G21" s="130"/>
      <c r="H21" s="144"/>
      <c r="I21" s="20"/>
    </row>
    <row r="22" spans="1:9" ht="26.25" x14ac:dyDescent="0.4">
      <c r="A22" s="129"/>
      <c r="B22" s="183"/>
      <c r="C22" s="147"/>
      <c r="D22" s="147"/>
      <c r="E22" s="144"/>
      <c r="F22" s="130"/>
      <c r="G22" s="130"/>
      <c r="H22" s="130"/>
    </row>
    <row r="23" spans="1:9" ht="26.25" x14ac:dyDescent="0.4">
      <c r="A23" s="129"/>
      <c r="B23" s="132" t="s">
        <v>164</v>
      </c>
      <c r="C23" s="155"/>
      <c r="D23" s="155"/>
      <c r="E23" s="153"/>
      <c r="F23" s="130"/>
      <c r="G23" s="130"/>
      <c r="H23" s="139"/>
    </row>
    <row r="24" spans="1:9" ht="26.25" x14ac:dyDescent="0.4">
      <c r="A24" s="131"/>
      <c r="B24" s="132"/>
      <c r="C24" s="155"/>
      <c r="D24" s="155"/>
      <c r="E24" s="153"/>
      <c r="F24" s="132"/>
      <c r="G24" s="132"/>
      <c r="H24" s="132"/>
    </row>
    <row r="25" spans="1:9" ht="26.25" x14ac:dyDescent="0.4">
      <c r="A25" s="129"/>
      <c r="B25" s="130" t="s">
        <v>286</v>
      </c>
      <c r="C25" s="130"/>
      <c r="D25" s="130"/>
      <c r="E25" s="130"/>
      <c r="F25" s="130"/>
      <c r="G25" s="130"/>
      <c r="H25" s="130"/>
    </row>
    <row r="26" spans="1:9" ht="26.25" x14ac:dyDescent="0.4">
      <c r="A26" s="129"/>
      <c r="B26" s="130"/>
      <c r="C26" s="130"/>
      <c r="D26" s="130"/>
      <c r="E26" s="130"/>
      <c r="F26" s="130"/>
      <c r="G26" s="130"/>
      <c r="H26" s="130"/>
    </row>
    <row r="27" spans="1:9" ht="26.25" x14ac:dyDescent="0.4">
      <c r="A27" s="129"/>
      <c r="B27" s="135" t="s">
        <v>80</v>
      </c>
      <c r="C27" s="136">
        <v>2024</v>
      </c>
      <c r="D27" s="136">
        <v>2023</v>
      </c>
      <c r="E27" s="137"/>
      <c r="F27" s="130"/>
      <c r="G27" s="130"/>
      <c r="H27" s="130"/>
    </row>
    <row r="28" spans="1:9" ht="26.25" x14ac:dyDescent="0.4">
      <c r="A28" s="129"/>
      <c r="B28" s="130" t="s">
        <v>197</v>
      </c>
      <c r="C28" s="149">
        <v>145000</v>
      </c>
      <c r="D28" s="149">
        <v>15613695.07</v>
      </c>
      <c r="E28" s="149"/>
      <c r="F28" s="130"/>
      <c r="G28" s="130"/>
      <c r="H28" s="130"/>
    </row>
    <row r="29" spans="1:9" ht="26.25" x14ac:dyDescent="0.4">
      <c r="A29" s="129"/>
      <c r="B29" s="130" t="s">
        <v>92</v>
      </c>
      <c r="C29" s="149">
        <v>-41083.86</v>
      </c>
      <c r="D29" s="150">
        <v>15468695.07</v>
      </c>
      <c r="E29" s="149"/>
      <c r="F29" s="130"/>
      <c r="G29" s="130"/>
      <c r="H29" s="130"/>
    </row>
    <row r="30" spans="1:9" ht="27" thickBot="1" x14ac:dyDescent="0.45">
      <c r="A30" s="129"/>
      <c r="B30" s="132" t="s">
        <v>81</v>
      </c>
      <c r="C30" s="152">
        <f>+C28+C29</f>
        <v>103916.14</v>
      </c>
      <c r="D30" s="152">
        <f>+D28-D29</f>
        <v>145000</v>
      </c>
      <c r="E30" s="153"/>
      <c r="F30" s="130"/>
      <c r="G30" s="130"/>
      <c r="H30" s="130"/>
    </row>
    <row r="31" spans="1:9" ht="27" thickTop="1" x14ac:dyDescent="0.4">
      <c r="A31" s="129"/>
      <c r="B31" s="132"/>
      <c r="C31" s="149"/>
      <c r="D31" s="157"/>
      <c r="E31" s="149"/>
      <c r="F31" s="130"/>
      <c r="G31" s="130"/>
      <c r="H31" s="130"/>
    </row>
    <row r="32" spans="1:9" ht="26.25" x14ac:dyDescent="0.4">
      <c r="A32" s="129"/>
      <c r="B32" s="132"/>
      <c r="C32" s="149"/>
      <c r="D32" s="157"/>
      <c r="E32" s="149"/>
      <c r="F32" s="130"/>
      <c r="G32" s="130"/>
      <c r="H32" s="130"/>
    </row>
    <row r="33" spans="1:8" ht="26.25" x14ac:dyDescent="0.4">
      <c r="A33" s="129"/>
      <c r="B33" s="130" t="s">
        <v>220</v>
      </c>
      <c r="C33" s="130"/>
      <c r="D33" s="130"/>
      <c r="E33" s="149"/>
      <c r="F33" s="130"/>
      <c r="G33" s="130"/>
      <c r="H33" s="130"/>
    </row>
    <row r="34" spans="1:8" ht="26.25" x14ac:dyDescent="0.4">
      <c r="A34" s="129"/>
      <c r="B34" s="130"/>
      <c r="C34" s="130"/>
      <c r="D34" s="130"/>
      <c r="E34" s="149"/>
      <c r="F34" s="130"/>
      <c r="G34" s="130"/>
      <c r="H34" s="130"/>
    </row>
    <row r="35" spans="1:8" ht="26.25" x14ac:dyDescent="0.4">
      <c r="A35" s="129"/>
      <c r="B35" s="135" t="s">
        <v>80</v>
      </c>
      <c r="C35" s="136">
        <v>2024</v>
      </c>
      <c r="D35" s="136">
        <v>2023</v>
      </c>
      <c r="E35" s="149"/>
      <c r="F35" s="130"/>
      <c r="G35" s="130"/>
      <c r="H35" s="130"/>
    </row>
    <row r="36" spans="1:8" ht="26.25" x14ac:dyDescent="0.4">
      <c r="A36" s="129"/>
      <c r="B36" s="130" t="s">
        <v>221</v>
      </c>
      <c r="C36" s="149">
        <v>103916.64</v>
      </c>
      <c r="D36" s="149">
        <v>118416.66</v>
      </c>
      <c r="E36" s="149"/>
      <c r="F36" s="130"/>
      <c r="G36" s="130"/>
      <c r="H36" s="130"/>
    </row>
    <row r="37" spans="1:8" ht="26.25" x14ac:dyDescent="0.4">
      <c r="A37" s="129"/>
      <c r="B37" s="130" t="s">
        <v>82</v>
      </c>
      <c r="C37" s="150">
        <v>0</v>
      </c>
      <c r="D37" s="150">
        <v>0</v>
      </c>
      <c r="E37" s="149"/>
      <c r="F37" s="130"/>
      <c r="G37" s="130"/>
      <c r="H37" s="130"/>
    </row>
    <row r="38" spans="1:8" ht="27" thickBot="1" x14ac:dyDescent="0.45">
      <c r="A38" s="129"/>
      <c r="B38" s="132" t="s">
        <v>222</v>
      </c>
      <c r="C38" s="152">
        <f>SUM(C36:C37)</f>
        <v>103916.64</v>
      </c>
      <c r="D38" s="152">
        <f>+D36-D37</f>
        <v>118416.66</v>
      </c>
      <c r="E38" s="130"/>
      <c r="F38" s="130"/>
      <c r="G38" s="130"/>
      <c r="H38" s="130"/>
    </row>
    <row r="39" spans="1:8" ht="27" thickTop="1" x14ac:dyDescent="0.4">
      <c r="A39" s="129"/>
      <c r="B39" s="132"/>
      <c r="C39" s="153"/>
      <c r="D39" s="153"/>
      <c r="E39" s="130"/>
      <c r="F39" s="130"/>
      <c r="G39" s="130"/>
      <c r="H39" s="130"/>
    </row>
    <row r="40" spans="1:8" ht="26.25" x14ac:dyDescent="0.4">
      <c r="A40" s="129"/>
      <c r="B40" s="132"/>
      <c r="C40" s="153"/>
      <c r="D40" s="153"/>
      <c r="E40" s="130"/>
      <c r="F40" s="130"/>
      <c r="G40" s="130"/>
      <c r="H40" s="130"/>
    </row>
    <row r="41" spans="1:8" ht="26.25" x14ac:dyDescent="0.4">
      <c r="A41" s="129"/>
      <c r="B41" s="130" t="s">
        <v>223</v>
      </c>
      <c r="C41" s="130"/>
      <c r="D41" s="130"/>
      <c r="E41" s="130"/>
      <c r="F41" s="130"/>
      <c r="G41" s="130"/>
      <c r="H41" s="130"/>
    </row>
    <row r="42" spans="1:8" ht="26.25" x14ac:dyDescent="0.4">
      <c r="A42" s="129"/>
      <c r="B42" s="130"/>
      <c r="C42" s="130"/>
      <c r="D42" s="130"/>
      <c r="E42" s="130"/>
      <c r="F42" s="130"/>
      <c r="G42" s="130"/>
      <c r="H42" s="130"/>
    </row>
    <row r="43" spans="1:8" ht="26.25" x14ac:dyDescent="0.4">
      <c r="A43" s="129"/>
      <c r="B43" s="135" t="s">
        <v>80</v>
      </c>
      <c r="C43" s="136">
        <v>2024</v>
      </c>
      <c r="D43" s="136">
        <v>2023</v>
      </c>
      <c r="E43" s="130"/>
      <c r="F43" s="130"/>
      <c r="G43" s="130"/>
      <c r="H43" s="130"/>
    </row>
    <row r="44" spans="1:8" ht="26.25" x14ac:dyDescent="0.4">
      <c r="A44" s="129"/>
      <c r="B44" s="130" t="s">
        <v>221</v>
      </c>
      <c r="C44" s="149">
        <v>118416.66</v>
      </c>
      <c r="D44" s="149">
        <v>145000</v>
      </c>
      <c r="E44" s="130"/>
      <c r="F44" s="130"/>
      <c r="G44" s="130"/>
      <c r="H44" s="130"/>
    </row>
    <row r="45" spans="1:8" ht="26.25" x14ac:dyDescent="0.4">
      <c r="A45" s="129"/>
      <c r="B45" s="130" t="s">
        <v>218</v>
      </c>
      <c r="C45" s="150">
        <v>-14500.02</v>
      </c>
      <c r="D45" s="150">
        <v>-26583.34</v>
      </c>
      <c r="E45" s="130"/>
      <c r="F45" s="130"/>
      <c r="G45" s="130"/>
      <c r="H45" s="130"/>
    </row>
    <row r="46" spans="1:8" ht="27" thickBot="1" x14ac:dyDescent="0.45">
      <c r="A46" s="129"/>
      <c r="B46" s="132" t="s">
        <v>222</v>
      </c>
      <c r="C46" s="152">
        <f>+C44+C45</f>
        <v>103916.64</v>
      </c>
      <c r="D46" s="152">
        <f>SUM(D44:D45)</f>
        <v>118416.66</v>
      </c>
      <c r="E46" s="130"/>
      <c r="F46" s="130"/>
      <c r="G46" s="130"/>
      <c r="H46" s="130"/>
    </row>
    <row r="47" spans="1:8" ht="27" thickTop="1" x14ac:dyDescent="0.4">
      <c r="A47" s="129"/>
      <c r="B47" s="132"/>
      <c r="C47" s="153"/>
      <c r="D47" s="153"/>
      <c r="E47" s="130"/>
      <c r="F47" s="130"/>
      <c r="G47" s="130"/>
      <c r="H47" s="130"/>
    </row>
    <row r="48" spans="1:8" ht="26.25" x14ac:dyDescent="0.4">
      <c r="A48" s="129"/>
      <c r="B48" s="132" t="s">
        <v>165</v>
      </c>
      <c r="C48" s="132"/>
      <c r="D48" s="132"/>
      <c r="E48" s="132"/>
      <c r="F48" s="130"/>
      <c r="G48" s="130"/>
      <c r="H48" s="130"/>
    </row>
    <row r="49" spans="1:8" ht="26.25" x14ac:dyDescent="0.4">
      <c r="A49" s="129"/>
      <c r="B49" s="130"/>
      <c r="C49" s="130"/>
      <c r="D49" s="130"/>
      <c r="E49" s="130"/>
      <c r="F49" s="130"/>
      <c r="G49" s="130"/>
      <c r="H49" s="130"/>
    </row>
    <row r="50" spans="1:8" ht="26.25" x14ac:dyDescent="0.4">
      <c r="A50" s="129"/>
      <c r="B50" s="135" t="s">
        <v>93</v>
      </c>
      <c r="C50" s="136">
        <v>2024</v>
      </c>
      <c r="D50" s="136">
        <v>2023</v>
      </c>
      <c r="E50" s="137"/>
      <c r="F50" s="130"/>
      <c r="G50" s="130"/>
      <c r="H50" s="130"/>
    </row>
    <row r="51" spans="1:8" ht="26.25" x14ac:dyDescent="0.4">
      <c r="A51" s="129"/>
      <c r="B51" s="130" t="s">
        <v>207</v>
      </c>
      <c r="C51" s="149">
        <v>2209.71</v>
      </c>
      <c r="D51" s="149">
        <v>2208</v>
      </c>
      <c r="E51" s="137"/>
      <c r="F51" s="130"/>
      <c r="G51" s="130"/>
      <c r="H51" s="130"/>
    </row>
    <row r="52" spans="1:8" ht="26.25" x14ac:dyDescent="0.4">
      <c r="A52" s="129"/>
      <c r="B52" s="130" t="s">
        <v>97</v>
      </c>
      <c r="C52" s="149">
        <v>7618.05</v>
      </c>
      <c r="D52" s="149">
        <v>7618.05</v>
      </c>
      <c r="E52" s="137"/>
      <c r="F52" s="130"/>
      <c r="G52" s="130"/>
      <c r="H52" s="130"/>
    </row>
    <row r="53" spans="1:8" ht="26.25" x14ac:dyDescent="0.4">
      <c r="A53" s="129"/>
      <c r="B53" s="130" t="s">
        <v>299</v>
      </c>
      <c r="C53" s="149">
        <v>0</v>
      </c>
      <c r="D53" s="149">
        <v>104972.8</v>
      </c>
      <c r="E53" s="137"/>
      <c r="F53" s="130"/>
      <c r="G53" s="130"/>
      <c r="H53" s="130"/>
    </row>
    <row r="54" spans="1:8" ht="26.25" x14ac:dyDescent="0.4">
      <c r="A54" s="129"/>
      <c r="B54" s="130" t="s">
        <v>94</v>
      </c>
      <c r="C54" s="149">
        <v>60534</v>
      </c>
      <c r="D54" s="149">
        <v>10834</v>
      </c>
      <c r="E54" s="149"/>
      <c r="F54" s="130"/>
      <c r="G54" s="130"/>
      <c r="H54" s="130"/>
    </row>
    <row r="55" spans="1:8" ht="26.25" x14ac:dyDescent="0.4">
      <c r="A55" s="129"/>
      <c r="B55" s="130" t="s">
        <v>95</v>
      </c>
      <c r="C55" s="149">
        <v>49000</v>
      </c>
      <c r="D55" s="149">
        <v>49000</v>
      </c>
      <c r="E55" s="149"/>
      <c r="F55" s="130"/>
      <c r="G55" s="130"/>
      <c r="H55" s="130"/>
    </row>
    <row r="56" spans="1:8" ht="26.25" x14ac:dyDescent="0.4">
      <c r="A56" s="129"/>
      <c r="B56" s="130" t="s">
        <v>300</v>
      </c>
      <c r="C56" s="149">
        <v>131688</v>
      </c>
      <c r="D56" s="149">
        <v>32922</v>
      </c>
      <c r="E56" s="149"/>
      <c r="F56" s="130"/>
      <c r="G56" s="130"/>
      <c r="H56" s="130"/>
    </row>
    <row r="57" spans="1:8" ht="26.25" x14ac:dyDescent="0.4">
      <c r="A57" s="129"/>
      <c r="B57" s="130" t="s">
        <v>175</v>
      </c>
      <c r="C57" s="149">
        <v>128610</v>
      </c>
      <c r="D57" s="149">
        <v>82400</v>
      </c>
      <c r="E57" s="149"/>
      <c r="F57" s="130"/>
      <c r="G57" s="130"/>
      <c r="H57" s="130"/>
    </row>
    <row r="58" spans="1:8" ht="26.25" x14ac:dyDescent="0.4">
      <c r="A58" s="129"/>
      <c r="B58" s="130" t="s">
        <v>317</v>
      </c>
      <c r="C58" s="149">
        <v>620984.31999999995</v>
      </c>
      <c r="D58" s="149"/>
      <c r="E58" s="149"/>
      <c r="F58" s="130"/>
      <c r="G58" s="130"/>
      <c r="H58" s="130"/>
    </row>
    <row r="59" spans="1:8" ht="26.25" x14ac:dyDescent="0.4">
      <c r="A59" s="129"/>
      <c r="B59" s="130" t="s">
        <v>96</v>
      </c>
      <c r="C59" s="149">
        <v>568733.68000000005</v>
      </c>
      <c r="D59" s="149">
        <v>0</v>
      </c>
      <c r="E59" s="149"/>
      <c r="F59" s="130"/>
      <c r="G59" s="130"/>
      <c r="H59" s="130"/>
    </row>
    <row r="60" spans="1:8" ht="26.25" x14ac:dyDescent="0.4">
      <c r="A60" s="129"/>
      <c r="B60" s="130" t="s">
        <v>246</v>
      </c>
      <c r="C60" s="149">
        <v>574053.48</v>
      </c>
      <c r="D60" s="149">
        <v>0</v>
      </c>
      <c r="E60" s="149"/>
      <c r="F60" s="130"/>
      <c r="G60" s="130"/>
      <c r="H60" s="130"/>
    </row>
    <row r="61" spans="1:8" ht="26.25" x14ac:dyDescent="0.4">
      <c r="A61" s="129"/>
      <c r="B61" s="130" t="s">
        <v>301</v>
      </c>
      <c r="C61" s="149">
        <v>0</v>
      </c>
      <c r="D61" s="149">
        <v>38013.279999999999</v>
      </c>
      <c r="E61" s="149"/>
      <c r="F61" s="130"/>
      <c r="G61" s="130"/>
      <c r="H61" s="130"/>
    </row>
    <row r="62" spans="1:8" ht="26.25" x14ac:dyDescent="0.4">
      <c r="A62" s="129"/>
      <c r="B62" s="130" t="s">
        <v>250</v>
      </c>
      <c r="C62" s="149">
        <v>610060</v>
      </c>
      <c r="D62" s="149">
        <v>0</v>
      </c>
      <c r="E62" s="149"/>
      <c r="F62" s="130"/>
      <c r="G62" s="130"/>
      <c r="H62" s="130"/>
    </row>
    <row r="63" spans="1:8" ht="26.25" x14ac:dyDescent="0.4">
      <c r="A63" s="129"/>
      <c r="B63" s="130" t="s">
        <v>318</v>
      </c>
      <c r="C63" s="149">
        <v>62677.94</v>
      </c>
      <c r="D63" s="149">
        <v>0</v>
      </c>
      <c r="E63" s="149"/>
      <c r="F63" s="130"/>
      <c r="G63" s="130"/>
      <c r="H63" s="130"/>
    </row>
    <row r="64" spans="1:8" ht="26.25" x14ac:dyDescent="0.4">
      <c r="A64" s="129"/>
      <c r="B64" s="130" t="s">
        <v>316</v>
      </c>
      <c r="C64" s="149">
        <v>410640</v>
      </c>
      <c r="D64" s="149">
        <v>0</v>
      </c>
      <c r="E64" s="149"/>
      <c r="F64" s="130"/>
      <c r="G64" s="130"/>
      <c r="H64" s="130"/>
    </row>
    <row r="65" spans="1:8" ht="26.25" x14ac:dyDescent="0.4">
      <c r="A65" s="129"/>
      <c r="B65" s="130" t="s">
        <v>176</v>
      </c>
      <c r="C65" s="149">
        <v>1140200</v>
      </c>
      <c r="D65" s="149">
        <v>7400</v>
      </c>
      <c r="E65" s="149"/>
      <c r="F65" s="130"/>
      <c r="G65" s="130"/>
      <c r="H65" s="130"/>
    </row>
    <row r="66" spans="1:8" ht="26.25" x14ac:dyDescent="0.4">
      <c r="A66" s="129"/>
      <c r="B66" s="130" t="s">
        <v>319</v>
      </c>
      <c r="C66" s="149">
        <v>531000</v>
      </c>
      <c r="D66" s="149">
        <v>0</v>
      </c>
      <c r="E66" s="149"/>
      <c r="F66" s="130"/>
      <c r="G66" s="130"/>
      <c r="H66" s="130"/>
    </row>
    <row r="67" spans="1:8" ht="26.25" x14ac:dyDescent="0.4">
      <c r="A67" s="129"/>
      <c r="B67" s="130" t="s">
        <v>177</v>
      </c>
      <c r="C67" s="149">
        <v>128195.2</v>
      </c>
      <c r="D67" s="149">
        <v>128195.2</v>
      </c>
      <c r="E67" s="149"/>
      <c r="F67" s="130"/>
      <c r="G67" s="130"/>
      <c r="H67" s="130"/>
    </row>
    <row r="68" spans="1:8" ht="26.25" x14ac:dyDescent="0.4">
      <c r="A68" s="129"/>
      <c r="B68" s="130" t="s">
        <v>178</v>
      </c>
      <c r="C68" s="149">
        <v>0</v>
      </c>
      <c r="D68" s="149">
        <v>24780</v>
      </c>
      <c r="E68" s="149"/>
      <c r="F68" s="130"/>
      <c r="G68" s="130"/>
      <c r="H68" s="130"/>
    </row>
    <row r="69" spans="1:8" ht="26.25" x14ac:dyDescent="0.4">
      <c r="A69" s="129"/>
      <c r="B69" s="130" t="s">
        <v>181</v>
      </c>
      <c r="C69" s="149">
        <v>221841.89</v>
      </c>
      <c r="D69" s="149">
        <v>44368.38</v>
      </c>
      <c r="E69" s="149"/>
      <c r="F69" s="130"/>
      <c r="G69" s="130"/>
      <c r="H69" s="130"/>
    </row>
    <row r="70" spans="1:8" ht="26.25" x14ac:dyDescent="0.4">
      <c r="A70" s="129"/>
      <c r="B70" s="130" t="s">
        <v>241</v>
      </c>
      <c r="C70" s="149">
        <v>0</v>
      </c>
      <c r="D70" s="149">
        <v>660770.5</v>
      </c>
      <c r="E70" s="149"/>
      <c r="F70" s="130"/>
      <c r="G70" s="130"/>
      <c r="H70" s="130"/>
    </row>
    <row r="71" spans="1:8" ht="26.25" x14ac:dyDescent="0.4">
      <c r="A71" s="129"/>
      <c r="B71" s="130" t="s">
        <v>320</v>
      </c>
      <c r="C71" s="149">
        <v>31683</v>
      </c>
      <c r="D71" s="149">
        <v>0</v>
      </c>
      <c r="E71" s="149"/>
      <c r="F71" s="130"/>
      <c r="G71" s="130"/>
      <c r="H71" s="130"/>
    </row>
    <row r="72" spans="1:8" ht="26.25" x14ac:dyDescent="0.4">
      <c r="A72" s="129"/>
      <c r="B72" s="130" t="s">
        <v>198</v>
      </c>
      <c r="C72" s="149">
        <v>92040</v>
      </c>
      <c r="D72" s="149">
        <v>92040</v>
      </c>
      <c r="E72" s="149"/>
      <c r="F72" s="130"/>
      <c r="G72" s="130"/>
      <c r="H72" s="130"/>
    </row>
    <row r="73" spans="1:8" ht="26.25" x14ac:dyDescent="0.4">
      <c r="A73" s="129"/>
      <c r="B73" s="130" t="s">
        <v>321</v>
      </c>
      <c r="C73" s="149">
        <v>800000</v>
      </c>
      <c r="D73" s="149">
        <v>0</v>
      </c>
      <c r="E73" s="149"/>
      <c r="F73" s="130"/>
      <c r="G73" s="130"/>
      <c r="H73" s="130"/>
    </row>
    <row r="74" spans="1:8" ht="26.25" x14ac:dyDescent="0.4">
      <c r="A74" s="129"/>
      <c r="B74" s="130" t="s">
        <v>302</v>
      </c>
      <c r="C74" s="149">
        <v>254100</v>
      </c>
      <c r="D74" s="149">
        <v>254100</v>
      </c>
      <c r="E74" s="149"/>
      <c r="F74" s="130"/>
      <c r="G74" s="130"/>
      <c r="H74" s="130"/>
    </row>
    <row r="75" spans="1:8" ht="26.25" x14ac:dyDescent="0.4">
      <c r="A75" s="129"/>
      <c r="B75" s="130" t="s">
        <v>179</v>
      </c>
      <c r="C75" s="149">
        <v>29500</v>
      </c>
      <c r="D75" s="149">
        <v>29500</v>
      </c>
      <c r="E75" s="149"/>
      <c r="F75" s="130"/>
      <c r="G75" s="130"/>
      <c r="H75" s="130"/>
    </row>
    <row r="76" spans="1:8" ht="26.25" x14ac:dyDescent="0.4">
      <c r="A76" s="129"/>
      <c r="B76" s="130" t="s">
        <v>242</v>
      </c>
      <c r="C76" s="149">
        <v>720000</v>
      </c>
      <c r="D76" s="149">
        <v>720000</v>
      </c>
      <c r="E76" s="149"/>
      <c r="F76" s="130"/>
      <c r="G76" s="130"/>
      <c r="H76" s="130"/>
    </row>
    <row r="77" spans="1:8" ht="26.25" x14ac:dyDescent="0.4">
      <c r="A77" s="129"/>
      <c r="B77" s="130" t="s">
        <v>322</v>
      </c>
      <c r="C77" s="149">
        <v>59271.12</v>
      </c>
      <c r="D77" s="149">
        <v>0</v>
      </c>
      <c r="E77" s="149"/>
      <c r="F77" s="130"/>
      <c r="G77" s="130"/>
      <c r="H77" s="130"/>
    </row>
    <row r="78" spans="1:8" ht="26.25" x14ac:dyDescent="0.4">
      <c r="A78" s="129"/>
      <c r="B78" s="130" t="s">
        <v>98</v>
      </c>
      <c r="C78" s="149">
        <v>45135</v>
      </c>
      <c r="D78" s="149">
        <v>45135</v>
      </c>
      <c r="E78" s="149"/>
      <c r="F78" s="130"/>
      <c r="G78" s="130"/>
      <c r="H78" s="130"/>
    </row>
    <row r="79" spans="1:8" ht="26.25" x14ac:dyDescent="0.4">
      <c r="A79" s="129"/>
      <c r="B79" s="130" t="s">
        <v>323</v>
      </c>
      <c r="C79" s="149">
        <v>8897.2000000000007</v>
      </c>
      <c r="D79" s="149">
        <v>0</v>
      </c>
      <c r="E79" s="149"/>
      <c r="F79" s="130"/>
      <c r="G79" s="130"/>
      <c r="H79" s="130"/>
    </row>
    <row r="80" spans="1:8" ht="26.25" x14ac:dyDescent="0.4">
      <c r="A80" s="129"/>
      <c r="B80" s="130" t="s">
        <v>247</v>
      </c>
      <c r="C80" s="149">
        <v>600552.78</v>
      </c>
      <c r="D80" s="149">
        <v>0</v>
      </c>
      <c r="E80" s="149"/>
      <c r="F80" s="130"/>
      <c r="G80" s="130"/>
      <c r="H80" s="130"/>
    </row>
    <row r="81" spans="1:8" ht="26.25" x14ac:dyDescent="0.4">
      <c r="A81" s="129"/>
      <c r="B81" s="130" t="s">
        <v>303</v>
      </c>
      <c r="C81" s="149">
        <v>15694.5</v>
      </c>
      <c r="D81" s="149">
        <v>15694.5</v>
      </c>
      <c r="E81" s="149"/>
      <c r="F81" s="130"/>
      <c r="G81" s="130"/>
      <c r="H81" s="130"/>
    </row>
    <row r="82" spans="1:8" ht="26.25" x14ac:dyDescent="0.4">
      <c r="A82" s="129"/>
      <c r="B82" s="130" t="s">
        <v>324</v>
      </c>
      <c r="C82" s="149">
        <v>12018.26</v>
      </c>
      <c r="D82" s="149">
        <v>0</v>
      </c>
      <c r="E82" s="149"/>
      <c r="F82" s="130"/>
      <c r="G82" s="130"/>
      <c r="H82" s="130"/>
    </row>
    <row r="83" spans="1:8" ht="26.25" x14ac:dyDescent="0.4">
      <c r="A83" s="129"/>
      <c r="B83" s="130" t="s">
        <v>243</v>
      </c>
      <c r="C83" s="149">
        <v>54280</v>
      </c>
      <c r="D83" s="149">
        <v>123723</v>
      </c>
      <c r="E83" s="149"/>
      <c r="F83" s="158"/>
      <c r="G83" s="130"/>
      <c r="H83" s="130"/>
    </row>
    <row r="84" spans="1:8" ht="26.25" x14ac:dyDescent="0.4">
      <c r="A84" s="129"/>
      <c r="B84" s="130" t="s">
        <v>325</v>
      </c>
      <c r="C84" s="149">
        <v>42480</v>
      </c>
      <c r="D84" s="149">
        <v>0</v>
      </c>
      <c r="E84" s="149"/>
      <c r="F84" s="130"/>
      <c r="G84" s="130"/>
      <c r="H84" s="130"/>
    </row>
    <row r="85" spans="1:8" ht="26.25" x14ac:dyDescent="0.4">
      <c r="A85" s="129"/>
      <c r="B85" s="130" t="s">
        <v>326</v>
      </c>
      <c r="C85" s="149">
        <v>19470</v>
      </c>
      <c r="D85" s="149">
        <v>0</v>
      </c>
      <c r="E85" s="149"/>
      <c r="F85" s="130"/>
      <c r="G85" s="130"/>
      <c r="H85" s="130"/>
    </row>
    <row r="86" spans="1:8" ht="26.25" x14ac:dyDescent="0.4">
      <c r="A86" s="129"/>
      <c r="B86" s="130" t="s">
        <v>327</v>
      </c>
      <c r="C86" s="149">
        <v>42383.24</v>
      </c>
      <c r="D86" s="149">
        <v>0</v>
      </c>
      <c r="E86" s="149"/>
      <c r="F86" s="130"/>
      <c r="G86" s="130"/>
      <c r="H86" s="130"/>
    </row>
    <row r="87" spans="1:8" ht="26.25" x14ac:dyDescent="0.4">
      <c r="A87" s="129"/>
      <c r="B87" s="130" t="s">
        <v>99</v>
      </c>
      <c r="C87" s="149">
        <v>87320</v>
      </c>
      <c r="D87" s="149">
        <v>87320</v>
      </c>
      <c r="E87" s="149"/>
      <c r="F87" s="130"/>
      <c r="G87" s="130"/>
      <c r="H87" s="130"/>
    </row>
    <row r="88" spans="1:8" ht="26.25" x14ac:dyDescent="0.4">
      <c r="A88" s="129"/>
      <c r="B88" s="130" t="s">
        <v>304</v>
      </c>
      <c r="C88" s="149">
        <v>0</v>
      </c>
      <c r="D88" s="149">
        <v>285902.88</v>
      </c>
      <c r="E88" s="149"/>
      <c r="F88" s="130"/>
      <c r="G88" s="130"/>
      <c r="H88" s="130"/>
    </row>
    <row r="89" spans="1:8" ht="26.25" x14ac:dyDescent="0.4">
      <c r="A89" s="129"/>
      <c r="B89" s="130" t="s">
        <v>100</v>
      </c>
      <c r="C89" s="149">
        <v>79930.02</v>
      </c>
      <c r="D89" s="149">
        <v>38552.370000000003</v>
      </c>
      <c r="E89" s="149"/>
      <c r="F89" s="130"/>
      <c r="G89" s="130"/>
      <c r="H89" s="130"/>
    </row>
    <row r="90" spans="1:8" ht="26.25" x14ac:dyDescent="0.4">
      <c r="A90" s="129"/>
      <c r="B90" s="130" t="s">
        <v>180</v>
      </c>
      <c r="C90" s="149">
        <v>166000</v>
      </c>
      <c r="D90" s="149">
        <v>166000</v>
      </c>
      <c r="E90" s="149"/>
      <c r="F90" s="130"/>
      <c r="G90" s="130"/>
      <c r="H90" s="130"/>
    </row>
    <row r="91" spans="1:8" ht="26.25" x14ac:dyDescent="0.4">
      <c r="A91" s="129"/>
      <c r="B91" s="130" t="s">
        <v>305</v>
      </c>
      <c r="C91" s="149">
        <v>0</v>
      </c>
      <c r="D91" s="149">
        <v>49895.59</v>
      </c>
      <c r="E91" s="149"/>
      <c r="F91" s="130"/>
      <c r="G91" s="130"/>
      <c r="H91" s="130"/>
    </row>
    <row r="92" spans="1:8" ht="26.25" x14ac:dyDescent="0.4">
      <c r="A92" s="129"/>
      <c r="B92" s="130" t="s">
        <v>248</v>
      </c>
      <c r="C92" s="149">
        <v>173525.67</v>
      </c>
      <c r="D92" s="149">
        <v>0</v>
      </c>
      <c r="E92" s="149"/>
      <c r="F92" s="130"/>
      <c r="G92" s="130"/>
      <c r="H92" s="130"/>
    </row>
    <row r="93" spans="1:8" ht="26.25" x14ac:dyDescent="0.4">
      <c r="A93" s="129"/>
      <c r="B93" s="130" t="s">
        <v>101</v>
      </c>
      <c r="C93" s="149">
        <v>192208.7</v>
      </c>
      <c r="D93" s="149">
        <v>192208.7</v>
      </c>
      <c r="E93" s="149"/>
      <c r="F93" s="130"/>
      <c r="G93" s="130"/>
      <c r="H93" s="130"/>
    </row>
    <row r="94" spans="1:8" ht="26.25" x14ac:dyDescent="0.4">
      <c r="A94" s="129"/>
      <c r="B94" s="130" t="s">
        <v>102</v>
      </c>
      <c r="C94" s="149">
        <v>29500</v>
      </c>
      <c r="D94" s="149">
        <v>100300</v>
      </c>
      <c r="E94" s="149"/>
      <c r="F94" s="130"/>
      <c r="G94" s="130"/>
      <c r="H94" s="130"/>
    </row>
    <row r="95" spans="1:8" ht="26.25" x14ac:dyDescent="0.4">
      <c r="A95" s="129"/>
      <c r="B95" s="130" t="s">
        <v>103</v>
      </c>
      <c r="C95" s="149">
        <v>406900</v>
      </c>
      <c r="D95" s="149">
        <v>4325</v>
      </c>
      <c r="E95" s="149"/>
      <c r="F95" s="130"/>
      <c r="G95" s="130"/>
      <c r="H95" s="130"/>
    </row>
    <row r="96" spans="1:8" ht="26.25" x14ac:dyDescent="0.4">
      <c r="A96" s="129"/>
      <c r="B96" s="130" t="s">
        <v>224</v>
      </c>
      <c r="C96" s="149">
        <v>0</v>
      </c>
      <c r="D96" s="149">
        <v>1041263.86</v>
      </c>
      <c r="E96" s="149"/>
      <c r="F96" s="130"/>
      <c r="G96" s="130"/>
      <c r="H96" s="130"/>
    </row>
    <row r="97" spans="1:8" ht="26.25" x14ac:dyDescent="0.4">
      <c r="A97" s="129"/>
      <c r="B97" s="130" t="s">
        <v>249</v>
      </c>
      <c r="C97" s="149">
        <v>87766</v>
      </c>
      <c r="D97" s="149">
        <v>0</v>
      </c>
      <c r="E97" s="149"/>
      <c r="F97" s="130"/>
      <c r="G97" s="130"/>
      <c r="H97" s="130"/>
    </row>
    <row r="98" spans="1:8" ht="26.25" x14ac:dyDescent="0.4">
      <c r="A98" s="129"/>
      <c r="B98" s="130" t="s">
        <v>330</v>
      </c>
      <c r="C98" s="149">
        <v>10266</v>
      </c>
      <c r="D98" s="149">
        <v>0</v>
      </c>
      <c r="E98" s="149"/>
      <c r="F98" s="130"/>
      <c r="G98" s="130"/>
      <c r="H98" s="130"/>
    </row>
    <row r="99" spans="1:8" ht="26.25" x14ac:dyDescent="0.4">
      <c r="A99" s="129"/>
      <c r="B99" s="130" t="s">
        <v>104</v>
      </c>
      <c r="C99" s="149">
        <v>283334.37</v>
      </c>
      <c r="D99" s="149">
        <v>283334.37</v>
      </c>
      <c r="E99" s="149"/>
      <c r="F99" s="130"/>
      <c r="G99" s="130"/>
      <c r="H99" s="130"/>
    </row>
    <row r="100" spans="1:8" ht="26.25" x14ac:dyDescent="0.4">
      <c r="A100" s="129"/>
      <c r="B100" s="130" t="s">
        <v>331</v>
      </c>
      <c r="C100" s="149">
        <v>135464</v>
      </c>
      <c r="D100" s="149">
        <v>0</v>
      </c>
      <c r="E100" s="149"/>
      <c r="F100" s="130"/>
      <c r="G100" s="130"/>
      <c r="H100" s="130"/>
    </row>
    <row r="101" spans="1:8" ht="26.25" x14ac:dyDescent="0.4">
      <c r="A101" s="129"/>
      <c r="B101" s="130" t="s">
        <v>306</v>
      </c>
      <c r="C101" s="149">
        <v>0</v>
      </c>
      <c r="D101" s="149">
        <v>11654.35</v>
      </c>
      <c r="E101" s="149"/>
      <c r="F101" s="130"/>
      <c r="G101" s="130"/>
      <c r="H101" s="130"/>
    </row>
    <row r="102" spans="1:8" ht="26.25" x14ac:dyDescent="0.4">
      <c r="A102" s="129"/>
      <c r="B102" s="130" t="s">
        <v>307</v>
      </c>
      <c r="C102" s="149">
        <v>0</v>
      </c>
      <c r="D102" s="149">
        <v>506043</v>
      </c>
      <c r="E102" s="149"/>
      <c r="F102" s="130"/>
      <c r="G102" s="130"/>
      <c r="H102" s="130"/>
    </row>
    <row r="103" spans="1:8" ht="26.25" x14ac:dyDescent="0.4">
      <c r="A103" s="129"/>
      <c r="B103" s="130" t="s">
        <v>329</v>
      </c>
      <c r="C103" s="149">
        <v>136329.10999999999</v>
      </c>
      <c r="D103" s="149">
        <v>0</v>
      </c>
      <c r="E103" s="149"/>
      <c r="F103" s="130"/>
      <c r="G103" s="130"/>
      <c r="H103" s="130"/>
    </row>
    <row r="104" spans="1:8" ht="26.25" x14ac:dyDescent="0.4">
      <c r="A104" s="129"/>
      <c r="B104" s="130" t="s">
        <v>328</v>
      </c>
      <c r="C104" s="149">
        <v>535248</v>
      </c>
      <c r="D104" s="149">
        <v>0</v>
      </c>
      <c r="E104" s="149"/>
      <c r="F104" s="130"/>
      <c r="G104" s="130"/>
      <c r="H104" s="130"/>
    </row>
    <row r="105" spans="1:8" ht="26.25" x14ac:dyDescent="0.4">
      <c r="A105" s="129"/>
      <c r="B105" s="130" t="s">
        <v>332</v>
      </c>
      <c r="C105" s="149">
        <v>63720</v>
      </c>
      <c r="D105" s="149">
        <v>0</v>
      </c>
      <c r="E105" s="149"/>
      <c r="F105" s="130"/>
      <c r="G105" s="130"/>
      <c r="H105" s="130"/>
    </row>
    <row r="106" spans="1:8" ht="26.25" x14ac:dyDescent="0.4">
      <c r="A106" s="129"/>
      <c r="B106" s="130" t="s">
        <v>333</v>
      </c>
      <c r="C106" s="149">
        <v>127572.71</v>
      </c>
      <c r="D106" s="149">
        <v>0</v>
      </c>
      <c r="E106" s="149"/>
      <c r="F106" s="158"/>
      <c r="G106" s="130"/>
      <c r="H106" s="130"/>
    </row>
    <row r="107" spans="1:8" ht="26.25" x14ac:dyDescent="0.4">
      <c r="A107" s="129"/>
      <c r="B107" s="130" t="s">
        <v>308</v>
      </c>
      <c r="C107" s="149">
        <v>185962.4</v>
      </c>
      <c r="D107" s="149">
        <v>10330</v>
      </c>
      <c r="E107" s="149"/>
      <c r="F107" s="158"/>
      <c r="G107" s="130"/>
      <c r="H107" s="130"/>
    </row>
    <row r="108" spans="1:8" ht="26.25" x14ac:dyDescent="0.4">
      <c r="A108" s="129"/>
      <c r="B108" s="130" t="s">
        <v>309</v>
      </c>
      <c r="C108" s="149">
        <v>37760</v>
      </c>
      <c r="D108" s="149">
        <v>37760</v>
      </c>
      <c r="E108" s="149"/>
      <c r="F108" s="158"/>
      <c r="G108" s="130"/>
      <c r="H108" s="130"/>
    </row>
    <row r="109" spans="1:8" ht="26.25" x14ac:dyDescent="0.4">
      <c r="A109" s="129"/>
      <c r="B109" s="130" t="s">
        <v>310</v>
      </c>
      <c r="C109" s="149">
        <v>0</v>
      </c>
      <c r="D109" s="149">
        <v>10385.57</v>
      </c>
      <c r="E109" s="149"/>
      <c r="F109" s="158"/>
      <c r="G109" s="130"/>
      <c r="H109" s="130"/>
    </row>
    <row r="110" spans="1:8" ht="26.25" x14ac:dyDescent="0.4">
      <c r="A110" s="129"/>
      <c r="B110" s="130" t="s">
        <v>311</v>
      </c>
      <c r="C110" s="149">
        <v>0</v>
      </c>
      <c r="D110" s="149">
        <v>450000</v>
      </c>
      <c r="E110" s="149"/>
      <c r="F110" s="158"/>
      <c r="G110" s="130"/>
      <c r="H110" s="130"/>
    </row>
    <row r="111" spans="1:8" ht="26.25" x14ac:dyDescent="0.4">
      <c r="A111" s="129"/>
      <c r="B111" s="130" t="s">
        <v>105</v>
      </c>
      <c r="C111" s="149">
        <v>6854.12</v>
      </c>
      <c r="D111" s="149">
        <v>23937.83</v>
      </c>
      <c r="E111" s="149"/>
      <c r="F111" s="161"/>
      <c r="G111" s="161"/>
      <c r="H111" s="161"/>
    </row>
    <row r="112" spans="1:8" ht="26.25" x14ac:dyDescent="0.4">
      <c r="A112" s="129"/>
      <c r="B112" s="130" t="s">
        <v>106</v>
      </c>
      <c r="C112" s="149">
        <v>135000</v>
      </c>
      <c r="D112" s="149">
        <v>135000</v>
      </c>
      <c r="E112" s="149"/>
      <c r="F112" s="130"/>
      <c r="G112" s="130"/>
      <c r="H112" s="130"/>
    </row>
    <row r="113" spans="1:8" ht="26.25" x14ac:dyDescent="0.4">
      <c r="A113" s="129"/>
      <c r="B113" s="130" t="s">
        <v>334</v>
      </c>
      <c r="C113" s="150">
        <v>51400.800000000003</v>
      </c>
      <c r="D113" s="149">
        <v>0</v>
      </c>
      <c r="E113" s="149"/>
      <c r="F113" s="130"/>
      <c r="G113" s="130"/>
      <c r="H113" s="130"/>
    </row>
    <row r="114" spans="1:8" ht="27" thickBot="1" x14ac:dyDescent="0.45">
      <c r="A114" s="129"/>
      <c r="B114" s="132" t="s">
        <v>81</v>
      </c>
      <c r="C114" s="152">
        <f>SUM(C51:C113)</f>
        <v>11007613.27</v>
      </c>
      <c r="D114" s="152">
        <f>SUM(D51:D113)</f>
        <v>5907888.2300000004</v>
      </c>
      <c r="E114" s="153"/>
      <c r="F114" s="130"/>
      <c r="G114" s="130"/>
      <c r="H114" s="130"/>
    </row>
    <row r="115" spans="1:8" ht="27" thickTop="1" x14ac:dyDescent="0.4">
      <c r="A115" s="129"/>
      <c r="B115" s="130"/>
      <c r="C115" s="130"/>
      <c r="D115" s="148"/>
      <c r="E115" s="130"/>
      <c r="F115" s="132"/>
      <c r="G115" s="132"/>
      <c r="H115" s="132"/>
    </row>
    <row r="116" spans="1:8" ht="26.25" x14ac:dyDescent="0.4">
      <c r="A116" s="129"/>
      <c r="B116" s="132" t="s">
        <v>166</v>
      </c>
      <c r="C116" s="130"/>
      <c r="D116" s="130"/>
      <c r="E116" s="130"/>
      <c r="F116" s="162"/>
      <c r="G116" s="130"/>
      <c r="H116" s="163"/>
    </row>
    <row r="117" spans="1:8" ht="26.25" x14ac:dyDescent="0.4">
      <c r="A117" s="129"/>
      <c r="B117" s="130" t="s">
        <v>287</v>
      </c>
      <c r="C117" s="130"/>
      <c r="D117" s="130"/>
      <c r="E117" s="130"/>
      <c r="F117" s="162"/>
      <c r="G117" s="130"/>
      <c r="H117" s="163"/>
    </row>
    <row r="118" spans="1:8" ht="55.5" customHeight="1" x14ac:dyDescent="0.4">
      <c r="A118" s="129"/>
      <c r="B118" s="130" t="s">
        <v>189</v>
      </c>
      <c r="C118" s="130"/>
      <c r="D118" s="130"/>
      <c r="E118" s="130"/>
      <c r="F118" s="196"/>
      <c r="G118" s="130"/>
      <c r="H118" s="212"/>
    </row>
    <row r="119" spans="1:8" ht="26.25" x14ac:dyDescent="0.4">
      <c r="A119" s="129"/>
      <c r="B119" s="130"/>
      <c r="C119" s="130"/>
      <c r="D119" s="130"/>
      <c r="E119" s="130"/>
      <c r="F119" s="164"/>
      <c r="G119" s="130"/>
      <c r="H119" s="163"/>
    </row>
    <row r="120" spans="1:8" ht="26.25" x14ac:dyDescent="0.4">
      <c r="A120" s="129"/>
      <c r="B120" s="135" t="s">
        <v>80</v>
      </c>
      <c r="C120" s="136">
        <v>2024</v>
      </c>
      <c r="D120" s="136">
        <v>2023</v>
      </c>
      <c r="E120" s="137"/>
      <c r="F120" s="130"/>
      <c r="G120" s="130"/>
      <c r="H120" s="148"/>
    </row>
    <row r="121" spans="1:8" ht="26.25" x14ac:dyDescent="0.4">
      <c r="A121" s="129"/>
      <c r="B121" s="130" t="s">
        <v>192</v>
      </c>
      <c r="C121" s="159">
        <v>4717.29</v>
      </c>
      <c r="D121" s="159">
        <v>4717.29</v>
      </c>
      <c r="E121" s="137"/>
      <c r="F121" s="130"/>
      <c r="G121" s="130"/>
      <c r="H121" s="130"/>
    </row>
    <row r="122" spans="1:8" ht="27" thickBot="1" x14ac:dyDescent="0.45">
      <c r="A122" s="129"/>
      <c r="B122" s="132" t="s">
        <v>81</v>
      </c>
      <c r="C122" s="151">
        <f>+C121</f>
        <v>4717.29</v>
      </c>
      <c r="D122" s="151">
        <f>+D121</f>
        <v>4717.29</v>
      </c>
      <c r="E122" s="153"/>
      <c r="F122" s="130"/>
      <c r="G122" s="130"/>
      <c r="H122" s="130"/>
    </row>
    <row r="123" spans="1:8" ht="27" thickTop="1" x14ac:dyDescent="0.4">
      <c r="A123" s="129"/>
      <c r="B123" s="130"/>
      <c r="C123" s="130"/>
      <c r="D123" s="130"/>
      <c r="E123" s="130"/>
      <c r="F123" s="130"/>
      <c r="G123" s="130"/>
      <c r="H123" s="130"/>
    </row>
    <row r="124" spans="1:8" ht="26.25" x14ac:dyDescent="0.4">
      <c r="A124" s="129"/>
      <c r="B124" s="130"/>
      <c r="C124" s="130"/>
      <c r="D124" s="130"/>
      <c r="E124" s="130"/>
      <c r="F124" s="130"/>
      <c r="G124" s="130"/>
      <c r="H124" s="130"/>
    </row>
    <row r="125" spans="1:8" ht="26.25" x14ac:dyDescent="0.4">
      <c r="A125" s="129"/>
      <c r="B125" s="132" t="s">
        <v>167</v>
      </c>
      <c r="C125" s="130"/>
      <c r="D125" s="130"/>
      <c r="E125" s="130"/>
      <c r="F125" s="130"/>
      <c r="G125" s="130"/>
      <c r="H125" s="130"/>
    </row>
    <row r="126" spans="1:8" ht="26.25" x14ac:dyDescent="0.4">
      <c r="A126" s="129"/>
      <c r="B126" s="130" t="s">
        <v>288</v>
      </c>
      <c r="C126" s="130"/>
      <c r="D126" s="130"/>
      <c r="E126" s="130"/>
      <c r="F126" s="158"/>
      <c r="G126" s="130"/>
      <c r="H126" s="130"/>
    </row>
    <row r="127" spans="1:8" ht="26.25" x14ac:dyDescent="0.4">
      <c r="A127" s="129"/>
      <c r="B127" s="130"/>
      <c r="C127" s="130"/>
      <c r="D127" s="130"/>
      <c r="E127" s="130"/>
      <c r="F127" s="158"/>
      <c r="G127" s="130"/>
      <c r="H127" s="130"/>
    </row>
    <row r="128" spans="1:8" ht="26.25" x14ac:dyDescent="0.4">
      <c r="A128" s="129"/>
      <c r="B128" s="135" t="s">
        <v>80</v>
      </c>
      <c r="C128" s="136">
        <v>2024</v>
      </c>
      <c r="D128" s="136">
        <v>2023</v>
      </c>
      <c r="E128" s="137"/>
      <c r="F128" s="158"/>
      <c r="G128" s="130"/>
      <c r="H128" s="130"/>
    </row>
    <row r="129" spans="1:8" ht="26.25" x14ac:dyDescent="0.4">
      <c r="A129" s="129"/>
      <c r="B129" s="130" t="s">
        <v>107</v>
      </c>
      <c r="C129" s="138">
        <v>0</v>
      </c>
      <c r="D129" s="138">
        <v>0</v>
      </c>
      <c r="E129" s="149"/>
      <c r="F129" s="158"/>
      <c r="G129" s="130"/>
      <c r="H129" s="130"/>
    </row>
    <row r="130" spans="1:8" ht="26.25" x14ac:dyDescent="0.4">
      <c r="A130" s="129"/>
      <c r="B130" s="130" t="s">
        <v>205</v>
      </c>
      <c r="C130" s="138">
        <v>646514536.75999999</v>
      </c>
      <c r="D130" s="138">
        <v>429297134.62</v>
      </c>
      <c r="E130" s="149"/>
      <c r="F130" s="176"/>
      <c r="G130" s="130"/>
      <c r="H130" s="130"/>
    </row>
    <row r="131" spans="1:8" ht="26.25" x14ac:dyDescent="0.4">
      <c r="A131" s="129"/>
      <c r="B131" s="130" t="s">
        <v>108</v>
      </c>
      <c r="C131" s="149">
        <v>-837397.05</v>
      </c>
      <c r="D131" s="138">
        <v>2590661.0699999998</v>
      </c>
      <c r="E131" s="149"/>
      <c r="F131" s="32"/>
      <c r="G131" s="130"/>
      <c r="H131" s="130"/>
    </row>
    <row r="132" spans="1:8" ht="26.25" x14ac:dyDescent="0.4">
      <c r="A132" s="129"/>
      <c r="B132" s="130" t="s">
        <v>109</v>
      </c>
      <c r="C132" s="142">
        <v>127858839.31999999</v>
      </c>
      <c r="D132" s="142">
        <v>70310522.950000003</v>
      </c>
      <c r="E132" s="149"/>
      <c r="F132" s="32"/>
      <c r="G132" s="130"/>
      <c r="H132" s="130"/>
    </row>
    <row r="133" spans="1:8" ht="27" thickBot="1" x14ac:dyDescent="0.45">
      <c r="A133" s="129"/>
      <c r="B133" s="132" t="s">
        <v>81</v>
      </c>
      <c r="C133" s="151">
        <f>SUM(C129:C132)</f>
        <v>773535979.02999997</v>
      </c>
      <c r="D133" s="151">
        <f>SUM(D129:D132)</f>
        <v>502198318.63999999</v>
      </c>
      <c r="E133" s="153"/>
      <c r="F133" s="158"/>
      <c r="G133" s="130"/>
      <c r="H133" s="130"/>
    </row>
    <row r="134" spans="1:8" ht="27" thickTop="1" x14ac:dyDescent="0.4">
      <c r="A134" s="129"/>
      <c r="B134" s="130"/>
      <c r="C134" s="160"/>
      <c r="D134" s="160"/>
      <c r="E134" s="160"/>
      <c r="F134" s="158"/>
      <c r="G134" s="130"/>
      <c r="H134" s="130"/>
    </row>
    <row r="135" spans="1:8" ht="26.25" x14ac:dyDescent="0.4">
      <c r="A135" s="129"/>
      <c r="B135" s="161"/>
      <c r="C135" s="161"/>
      <c r="D135" s="173"/>
      <c r="E135" s="161"/>
      <c r="F135" s="158"/>
      <c r="G135" s="130"/>
      <c r="H135" s="139"/>
    </row>
    <row r="136" spans="1:8" ht="26.25" x14ac:dyDescent="0.4">
      <c r="A136" s="129"/>
      <c r="B136" s="132" t="s">
        <v>168</v>
      </c>
      <c r="C136" s="130"/>
      <c r="D136" s="130"/>
      <c r="E136" s="130"/>
      <c r="F136" s="158"/>
      <c r="G136" s="130"/>
      <c r="H136" s="130"/>
    </row>
    <row r="137" spans="1:8" ht="26.25" x14ac:dyDescent="0.4">
      <c r="A137" s="129"/>
      <c r="B137" s="130" t="s">
        <v>289</v>
      </c>
      <c r="C137" s="130"/>
      <c r="D137" s="130"/>
      <c r="E137" s="130"/>
      <c r="F137" s="158"/>
      <c r="G137" s="130"/>
      <c r="H137" s="139"/>
    </row>
    <row r="138" spans="1:8" ht="26.25" x14ac:dyDescent="0.4">
      <c r="A138" s="129"/>
      <c r="B138" s="130"/>
      <c r="C138" s="130"/>
      <c r="D138" s="130"/>
      <c r="E138" s="130"/>
      <c r="F138" s="158"/>
      <c r="G138" s="130"/>
      <c r="H138" s="130"/>
    </row>
    <row r="139" spans="1:8" ht="26.25" x14ac:dyDescent="0.4">
      <c r="A139" s="129"/>
      <c r="B139" s="135" t="s">
        <v>80</v>
      </c>
      <c r="C139" s="136">
        <v>2024</v>
      </c>
      <c r="D139" s="136">
        <v>2023</v>
      </c>
      <c r="E139" s="137"/>
      <c r="F139" s="158"/>
      <c r="G139" s="130"/>
      <c r="H139" s="130"/>
    </row>
    <row r="140" spans="1:8" ht="26.25" x14ac:dyDescent="0.4">
      <c r="A140" s="129"/>
      <c r="B140" s="172" t="s">
        <v>261</v>
      </c>
      <c r="C140" s="149">
        <v>202572162.72</v>
      </c>
      <c r="D140" s="138">
        <v>180202277.25</v>
      </c>
      <c r="E140" s="149"/>
      <c r="F140" s="158"/>
      <c r="G140" s="130"/>
      <c r="H140" s="130"/>
    </row>
    <row r="141" spans="1:8" ht="52.5" x14ac:dyDescent="0.4">
      <c r="A141" s="129"/>
      <c r="B141" s="172" t="s">
        <v>276</v>
      </c>
      <c r="C141" s="150">
        <v>26739112.32</v>
      </c>
      <c r="D141" s="142">
        <v>3540655.55</v>
      </c>
      <c r="E141" s="149"/>
      <c r="F141" s="158"/>
      <c r="G141" s="130"/>
      <c r="H141" s="130"/>
    </row>
    <row r="142" spans="1:8" ht="26.25" x14ac:dyDescent="0.4">
      <c r="A142" s="129"/>
      <c r="B142" s="132" t="s">
        <v>81</v>
      </c>
      <c r="C142" s="153">
        <f>SUM(C140:C141)</f>
        <v>229311275.03999999</v>
      </c>
      <c r="D142" s="155">
        <f>+D140+D141</f>
        <v>183742932.80000001</v>
      </c>
      <c r="E142" s="153"/>
      <c r="F142" s="158"/>
      <c r="G142" s="130"/>
      <c r="H142" s="130"/>
    </row>
    <row r="143" spans="1:8" ht="26.25" x14ac:dyDescent="0.4">
      <c r="A143" s="129"/>
      <c r="B143" s="132"/>
      <c r="C143" s="153"/>
      <c r="D143" s="155"/>
      <c r="E143" s="153"/>
      <c r="F143" s="158"/>
      <c r="G143" s="130"/>
      <c r="H143" s="130"/>
    </row>
    <row r="144" spans="1:8" ht="26.25" x14ac:dyDescent="0.4">
      <c r="A144" s="129"/>
      <c r="B144" s="172"/>
      <c r="C144" s="149"/>
      <c r="D144" s="138"/>
      <c r="E144" s="153"/>
      <c r="F144" s="158"/>
      <c r="G144" s="130"/>
      <c r="H144" s="130"/>
    </row>
    <row r="145" spans="1:8" ht="26.25" customHeight="1" x14ac:dyDescent="0.4">
      <c r="A145" s="129"/>
      <c r="B145" s="132" t="s">
        <v>169</v>
      </c>
      <c r="C145" s="130"/>
      <c r="D145" s="130"/>
      <c r="E145" s="130"/>
      <c r="F145" s="225"/>
      <c r="G145" s="225"/>
      <c r="H145" s="225"/>
    </row>
    <row r="146" spans="1:8" ht="26.25" x14ac:dyDescent="0.4">
      <c r="A146" s="129"/>
      <c r="B146" s="130" t="s">
        <v>290</v>
      </c>
      <c r="C146" s="130"/>
      <c r="D146" s="130"/>
      <c r="E146" s="130"/>
      <c r="F146" s="132"/>
      <c r="G146" s="132"/>
      <c r="H146" s="132"/>
    </row>
    <row r="147" spans="1:8" ht="26.25" x14ac:dyDescent="0.4">
      <c r="A147" s="129"/>
      <c r="B147" s="130"/>
      <c r="C147" s="130"/>
      <c r="D147" s="130"/>
      <c r="E147" s="130"/>
      <c r="F147" s="132"/>
      <c r="G147" s="132"/>
      <c r="H147" s="132"/>
    </row>
    <row r="148" spans="1:8" ht="26.25" x14ac:dyDescent="0.4">
      <c r="A148" s="129"/>
      <c r="B148" s="135" t="s">
        <v>80</v>
      </c>
      <c r="C148" s="136">
        <v>2024</v>
      </c>
      <c r="D148" s="136">
        <v>2023</v>
      </c>
      <c r="E148" s="137"/>
      <c r="F148" s="132"/>
      <c r="G148" s="132"/>
      <c r="H148" s="132"/>
    </row>
    <row r="149" spans="1:8" ht="26.25" x14ac:dyDescent="0.4">
      <c r="A149" s="129"/>
      <c r="B149" s="130" t="s">
        <v>110</v>
      </c>
      <c r="C149" s="138">
        <v>31857047.370000001</v>
      </c>
      <c r="D149" s="138">
        <v>36441654.119999997</v>
      </c>
      <c r="E149" s="149"/>
      <c r="F149" s="130"/>
      <c r="G149" s="130"/>
      <c r="H149" s="130"/>
    </row>
    <row r="150" spans="1:8" ht="26.25" x14ac:dyDescent="0.4">
      <c r="A150" s="129"/>
      <c r="B150" s="130" t="s">
        <v>199</v>
      </c>
      <c r="C150" s="138">
        <v>21030000</v>
      </c>
      <c r="D150" s="138">
        <v>21368500</v>
      </c>
      <c r="E150" s="149"/>
      <c r="F150" s="130"/>
      <c r="G150" s="130"/>
      <c r="H150" s="162"/>
    </row>
    <row r="151" spans="1:8" ht="26.25" x14ac:dyDescent="0.4">
      <c r="A151" s="129"/>
      <c r="B151" s="130" t="s">
        <v>225</v>
      </c>
      <c r="C151" s="138">
        <v>1098000</v>
      </c>
      <c r="D151" s="138">
        <v>380000</v>
      </c>
      <c r="E151" s="149"/>
      <c r="F151" s="139"/>
      <c r="G151" s="130"/>
      <c r="H151" s="167"/>
    </row>
    <row r="152" spans="1:8" ht="26.25" x14ac:dyDescent="0.4">
      <c r="A152" s="129"/>
      <c r="B152" s="130" t="s">
        <v>251</v>
      </c>
      <c r="C152" s="138">
        <v>0</v>
      </c>
      <c r="D152" s="138">
        <v>0</v>
      </c>
      <c r="E152" s="149"/>
      <c r="F152" s="139"/>
      <c r="G152" s="130"/>
      <c r="H152" s="167"/>
    </row>
    <row r="153" spans="1:8" ht="26.25" x14ac:dyDescent="0.4">
      <c r="A153" s="129"/>
      <c r="B153" s="130" t="s">
        <v>252</v>
      </c>
      <c r="C153" s="138">
        <v>0</v>
      </c>
      <c r="D153" s="138">
        <v>0</v>
      </c>
      <c r="E153" s="149"/>
      <c r="F153" s="139"/>
      <c r="G153" s="130"/>
      <c r="H153" s="167"/>
    </row>
    <row r="154" spans="1:8" ht="26.25" x14ac:dyDescent="0.4">
      <c r="A154" s="129"/>
      <c r="B154" s="130" t="s">
        <v>253</v>
      </c>
      <c r="C154" s="138">
        <v>0</v>
      </c>
      <c r="D154" s="138">
        <v>0</v>
      </c>
      <c r="E154" s="149"/>
      <c r="F154" s="156"/>
      <c r="G154" s="130"/>
      <c r="H154" s="168"/>
    </row>
    <row r="155" spans="1:8" ht="26.25" x14ac:dyDescent="0.4">
      <c r="A155" s="129"/>
      <c r="B155" s="161" t="s">
        <v>190</v>
      </c>
      <c r="C155" s="149">
        <v>3781574.26</v>
      </c>
      <c r="D155" s="138">
        <v>4063471.19</v>
      </c>
      <c r="E155" s="149"/>
      <c r="F155" s="169"/>
      <c r="G155" s="130"/>
      <c r="H155" s="167"/>
    </row>
    <row r="156" spans="1:8" ht="26.25" x14ac:dyDescent="0.4">
      <c r="A156" s="129"/>
      <c r="B156" s="161" t="s">
        <v>191</v>
      </c>
      <c r="C156" s="149">
        <v>3853198.08</v>
      </c>
      <c r="D156" s="138">
        <v>4138130.24</v>
      </c>
      <c r="E156" s="149"/>
      <c r="F156" s="130"/>
      <c r="G156" s="130"/>
      <c r="H156" s="170"/>
    </row>
    <row r="157" spans="1:8" ht="26.25" x14ac:dyDescent="0.4">
      <c r="A157" s="129"/>
      <c r="B157" s="161" t="s">
        <v>226</v>
      </c>
      <c r="C157" s="149">
        <v>545310.71999999997</v>
      </c>
      <c r="D157" s="138">
        <v>574410.39</v>
      </c>
      <c r="E157" s="149"/>
      <c r="F157" s="130"/>
      <c r="G157" s="130"/>
      <c r="H157" s="130"/>
    </row>
    <row r="158" spans="1:8" ht="26.25" x14ac:dyDescent="0.4">
      <c r="A158" s="129"/>
      <c r="B158" s="130" t="s">
        <v>112</v>
      </c>
      <c r="C158" s="138">
        <v>360000</v>
      </c>
      <c r="D158" s="138">
        <v>360000</v>
      </c>
      <c r="E158" s="149"/>
      <c r="F158" s="130"/>
      <c r="G158" s="130"/>
      <c r="H158" s="130"/>
    </row>
    <row r="159" spans="1:8" ht="26.25" x14ac:dyDescent="0.4">
      <c r="A159" s="129"/>
      <c r="B159" s="130" t="s">
        <v>111</v>
      </c>
      <c r="C159" s="138">
        <v>475020</v>
      </c>
      <c r="D159" s="138">
        <v>118755</v>
      </c>
      <c r="E159" s="149"/>
      <c r="F159" s="130"/>
      <c r="G159" s="130"/>
      <c r="H159" s="130"/>
    </row>
    <row r="160" spans="1:8" ht="26.25" x14ac:dyDescent="0.4">
      <c r="A160" s="129"/>
      <c r="B160" s="130" t="s">
        <v>113</v>
      </c>
      <c r="C160" s="138">
        <v>282000</v>
      </c>
      <c r="D160" s="138">
        <v>246000</v>
      </c>
      <c r="E160" s="149"/>
      <c r="F160" s="130"/>
      <c r="G160" s="130"/>
      <c r="H160" s="130"/>
    </row>
    <row r="161" spans="1:18" ht="26.25" x14ac:dyDescent="0.4">
      <c r="A161" s="129"/>
      <c r="B161" s="130" t="s">
        <v>114</v>
      </c>
      <c r="C161" s="138">
        <v>9368973.6199999992</v>
      </c>
      <c r="D161" s="138">
        <v>9689313.8100000005</v>
      </c>
      <c r="E161" s="149"/>
      <c r="F161" s="130"/>
      <c r="G161" s="130"/>
      <c r="H161" s="130"/>
    </row>
    <row r="162" spans="1:18" ht="26.25" x14ac:dyDescent="0.4">
      <c r="A162" s="129"/>
      <c r="B162" s="130" t="s">
        <v>227</v>
      </c>
      <c r="C162" s="138">
        <v>520178.3</v>
      </c>
      <c r="D162" s="138">
        <v>166416.4</v>
      </c>
      <c r="E162" s="149"/>
      <c r="F162" s="130"/>
      <c r="G162" s="130"/>
      <c r="H162" s="130"/>
      <c r="O162" s="238">
        <f>+C165</f>
        <v>73851924.739999995</v>
      </c>
      <c r="P162" s="238">
        <f>+C155+C156+C157</f>
        <v>8180083.0599999996</v>
      </c>
      <c r="Q162" s="239"/>
      <c r="R162" s="238">
        <f>+O162-P162</f>
        <v>65671841.679999992</v>
      </c>
    </row>
    <row r="163" spans="1:18" ht="26.25" x14ac:dyDescent="0.4">
      <c r="A163" s="129"/>
      <c r="B163" s="130" t="s">
        <v>115</v>
      </c>
      <c r="C163" s="138">
        <v>0</v>
      </c>
      <c r="D163" s="138">
        <v>4540000</v>
      </c>
      <c r="E163" s="149"/>
      <c r="F163" s="130"/>
      <c r="G163" s="130"/>
      <c r="H163" s="130"/>
    </row>
    <row r="164" spans="1:18" ht="26.25" x14ac:dyDescent="0.4">
      <c r="A164" s="129"/>
      <c r="B164" s="130" t="s">
        <v>86</v>
      </c>
      <c r="C164" s="138">
        <v>680622.39</v>
      </c>
      <c r="D164" s="138">
        <v>1416958.92</v>
      </c>
      <c r="E164" s="149"/>
      <c r="F164" s="130"/>
      <c r="G164" s="130"/>
      <c r="H164" s="130"/>
    </row>
    <row r="165" spans="1:18" ht="27" thickBot="1" x14ac:dyDescent="0.45">
      <c r="A165" s="129"/>
      <c r="B165" s="132" t="s">
        <v>81</v>
      </c>
      <c r="C165" s="151">
        <f>SUM(C149:C164)</f>
        <v>73851924.739999995</v>
      </c>
      <c r="D165" s="151">
        <f>SUM(D149:D164)</f>
        <v>83503610.070000008</v>
      </c>
      <c r="E165" s="149"/>
      <c r="F165" s="158"/>
      <c r="G165" s="130"/>
      <c r="H165" s="130"/>
      <c r="P165" s="20" t="e">
        <f>+C165-C155:C157</f>
        <v>#VALUE!</v>
      </c>
    </row>
    <row r="166" spans="1:18" ht="27" thickTop="1" x14ac:dyDescent="0.4">
      <c r="A166" s="129"/>
      <c r="B166" s="130" t="s">
        <v>87</v>
      </c>
      <c r="C166" s="130"/>
      <c r="D166" s="130"/>
      <c r="E166" s="130"/>
      <c r="F166" s="130"/>
      <c r="G166" s="130"/>
      <c r="H166" s="130"/>
    </row>
    <row r="167" spans="1:18" ht="236.25" x14ac:dyDescent="0.4">
      <c r="A167" s="129"/>
      <c r="B167" s="225" t="s">
        <v>335</v>
      </c>
      <c r="C167" s="225"/>
      <c r="D167" s="225"/>
      <c r="E167" s="225"/>
      <c r="F167" s="130"/>
      <c r="G167" s="130"/>
      <c r="H167" s="130"/>
    </row>
    <row r="168" spans="1:18" ht="26.25" x14ac:dyDescent="0.4">
      <c r="A168" s="129"/>
      <c r="B168" s="132"/>
      <c r="C168" s="132"/>
      <c r="D168" s="132"/>
      <c r="E168" s="132"/>
      <c r="F168" s="130"/>
      <c r="G168" s="130"/>
      <c r="H168" s="130"/>
    </row>
    <row r="169" spans="1:18" ht="26.25" x14ac:dyDescent="0.4">
      <c r="A169" s="129"/>
      <c r="B169" s="132"/>
      <c r="C169" s="132"/>
      <c r="D169" s="132"/>
      <c r="E169" s="132"/>
      <c r="F169" s="130"/>
      <c r="G169" s="130"/>
      <c r="H169" s="130"/>
    </row>
    <row r="170" spans="1:18" ht="26.25" x14ac:dyDescent="0.4">
      <c r="A170" s="129"/>
      <c r="B170" s="132"/>
      <c r="C170" s="132"/>
      <c r="D170" s="132"/>
      <c r="E170" s="132"/>
      <c r="F170" s="130"/>
      <c r="G170" s="130"/>
      <c r="H170" s="130"/>
    </row>
    <row r="171" spans="1:18" ht="26.25" x14ac:dyDescent="0.4">
      <c r="A171" s="129"/>
      <c r="B171" s="132" t="s">
        <v>170</v>
      </c>
      <c r="C171" s="130"/>
      <c r="D171" s="130"/>
      <c r="E171" s="130"/>
      <c r="F171" s="130"/>
      <c r="G171" s="130"/>
      <c r="H171" s="130"/>
    </row>
    <row r="172" spans="1:18" ht="26.25" x14ac:dyDescent="0.4">
      <c r="A172" s="129"/>
      <c r="B172" s="130" t="s">
        <v>291</v>
      </c>
      <c r="C172" s="130"/>
      <c r="D172" s="130"/>
      <c r="E172" s="130"/>
      <c r="F172" s="130"/>
      <c r="G172" s="130"/>
      <c r="H172" s="130"/>
    </row>
    <row r="173" spans="1:18" ht="26.25" x14ac:dyDescent="0.4">
      <c r="A173" s="129"/>
      <c r="B173" s="130"/>
      <c r="C173" s="130"/>
      <c r="D173" s="130"/>
      <c r="E173" s="130"/>
      <c r="F173" s="130"/>
      <c r="G173" s="130"/>
      <c r="H173" s="130"/>
    </row>
    <row r="174" spans="1:18" ht="26.25" x14ac:dyDescent="0.4">
      <c r="A174" s="129"/>
      <c r="B174" s="135" t="s">
        <v>183</v>
      </c>
      <c r="C174" s="136">
        <v>2024</v>
      </c>
      <c r="D174" s="136">
        <v>2023</v>
      </c>
      <c r="E174" s="160"/>
      <c r="F174" s="130"/>
      <c r="G174" s="130"/>
      <c r="H174" s="130"/>
    </row>
    <row r="175" spans="1:18" ht="26.25" x14ac:dyDescent="0.4">
      <c r="A175" s="129"/>
      <c r="B175" s="130" t="s">
        <v>200</v>
      </c>
      <c r="C175" s="165">
        <v>0</v>
      </c>
      <c r="D175" s="166">
        <v>75000</v>
      </c>
      <c r="E175" s="165"/>
      <c r="F175" s="130"/>
      <c r="G175" s="130"/>
      <c r="H175" s="130"/>
    </row>
    <row r="176" spans="1:18" ht="26.25" x14ac:dyDescent="0.4">
      <c r="A176" s="129"/>
      <c r="B176" s="130" t="s">
        <v>239</v>
      </c>
      <c r="C176" s="165">
        <v>0</v>
      </c>
      <c r="D176" s="166">
        <v>75000</v>
      </c>
      <c r="E176" s="165"/>
      <c r="F176" s="130"/>
      <c r="G176" s="130"/>
      <c r="H176" s="130"/>
    </row>
    <row r="177" spans="1:8" ht="26.25" x14ac:dyDescent="0.4">
      <c r="A177" s="129"/>
      <c r="B177" s="130" t="s">
        <v>116</v>
      </c>
      <c r="C177" s="150">
        <v>235298.4</v>
      </c>
      <c r="D177" s="150">
        <v>688918.05</v>
      </c>
      <c r="E177" s="149"/>
      <c r="F177" s="130"/>
      <c r="G177" s="130"/>
      <c r="H177" s="130"/>
    </row>
    <row r="178" spans="1:8" ht="27" thickBot="1" x14ac:dyDescent="0.45">
      <c r="A178" s="129"/>
      <c r="B178" s="132" t="s">
        <v>81</v>
      </c>
      <c r="C178" s="152">
        <f>+C175+C176+C177</f>
        <v>235298.4</v>
      </c>
      <c r="D178" s="151">
        <f>+D175+D176+D177</f>
        <v>838918.05</v>
      </c>
      <c r="E178" s="153"/>
      <c r="F178" s="130"/>
      <c r="G178" s="130"/>
      <c r="H178" s="130"/>
    </row>
    <row r="179" spans="1:8" ht="27" thickTop="1" x14ac:dyDescent="0.4">
      <c r="A179" s="129"/>
      <c r="B179" s="132"/>
      <c r="C179" s="155"/>
      <c r="D179" s="155"/>
      <c r="E179" s="153"/>
      <c r="F179" s="130"/>
      <c r="G179" s="130"/>
      <c r="H179" s="130"/>
    </row>
    <row r="180" spans="1:8" ht="26.25" x14ac:dyDescent="0.4">
      <c r="A180" s="129"/>
      <c r="B180" s="132"/>
      <c r="C180" s="155"/>
      <c r="D180" s="155"/>
      <c r="E180" s="153"/>
      <c r="F180" s="130"/>
      <c r="G180" s="130"/>
      <c r="H180" s="130"/>
    </row>
    <row r="181" spans="1:8" ht="26.25" x14ac:dyDescent="0.4">
      <c r="A181" s="129"/>
      <c r="B181" s="132"/>
      <c r="C181" s="160"/>
      <c r="D181" s="160"/>
      <c r="E181" s="160"/>
      <c r="F181" s="130"/>
      <c r="G181" s="130"/>
      <c r="H181" s="130"/>
    </row>
    <row r="182" spans="1:8" ht="26.25" x14ac:dyDescent="0.4">
      <c r="A182" s="129"/>
      <c r="B182" s="132" t="s">
        <v>171</v>
      </c>
      <c r="C182" s="130"/>
      <c r="D182" s="130"/>
      <c r="E182" s="130"/>
      <c r="F182" s="130"/>
      <c r="G182" s="130"/>
      <c r="H182" s="130"/>
    </row>
    <row r="183" spans="1:8" ht="26.25" x14ac:dyDescent="0.4">
      <c r="A183" s="129"/>
      <c r="B183" s="130" t="s">
        <v>292</v>
      </c>
      <c r="C183" s="130"/>
      <c r="D183" s="130"/>
      <c r="E183" s="130"/>
      <c r="F183" s="130"/>
      <c r="G183" s="130"/>
      <c r="H183" s="130"/>
    </row>
    <row r="184" spans="1:8" ht="26.25" x14ac:dyDescent="0.4">
      <c r="A184" s="129"/>
      <c r="B184" s="130"/>
      <c r="C184" s="130"/>
      <c r="D184" s="130"/>
      <c r="E184" s="130"/>
      <c r="F184" s="130"/>
      <c r="G184" s="130"/>
      <c r="H184" s="130"/>
    </row>
    <row r="185" spans="1:8" ht="26.25" x14ac:dyDescent="0.4">
      <c r="A185" s="129"/>
      <c r="B185" s="135" t="s">
        <v>80</v>
      </c>
      <c r="C185" s="136">
        <v>2024</v>
      </c>
      <c r="D185" s="136">
        <v>2023</v>
      </c>
      <c r="E185" s="137"/>
      <c r="F185" s="130"/>
      <c r="G185" s="130"/>
      <c r="H185" s="130"/>
    </row>
    <row r="186" spans="1:8" ht="26.25" x14ac:dyDescent="0.4">
      <c r="A186" s="129"/>
      <c r="B186" s="130" t="s">
        <v>117</v>
      </c>
      <c r="C186" s="149">
        <v>252318.97</v>
      </c>
      <c r="D186" s="149">
        <v>131255.16</v>
      </c>
      <c r="E186" s="149"/>
      <c r="F186" s="130"/>
      <c r="G186" s="130"/>
      <c r="H186" s="130"/>
    </row>
    <row r="187" spans="1:8" ht="26.25" x14ac:dyDescent="0.4">
      <c r="A187" s="129"/>
      <c r="B187" s="130" t="s">
        <v>118</v>
      </c>
      <c r="C187" s="149">
        <v>0</v>
      </c>
      <c r="D187" s="149">
        <v>33700</v>
      </c>
      <c r="E187" s="149"/>
      <c r="F187" s="130"/>
      <c r="G187" s="130"/>
      <c r="H187" s="130"/>
    </row>
    <row r="188" spans="1:8" ht="26.25" x14ac:dyDescent="0.4">
      <c r="A188" s="129"/>
      <c r="B188" s="130" t="s">
        <v>228</v>
      </c>
      <c r="C188" s="149">
        <v>0</v>
      </c>
      <c r="D188" s="149">
        <v>1404.95</v>
      </c>
      <c r="E188" s="149"/>
      <c r="F188" s="130"/>
      <c r="G188" s="130"/>
      <c r="H188" s="130"/>
    </row>
    <row r="189" spans="1:8" ht="26.25" x14ac:dyDescent="0.4">
      <c r="A189" s="129"/>
      <c r="B189" s="130" t="s">
        <v>254</v>
      </c>
      <c r="C189" s="149">
        <v>150736.06</v>
      </c>
      <c r="D189" s="149">
        <v>0</v>
      </c>
      <c r="E189" s="149"/>
      <c r="F189" s="130"/>
      <c r="G189" s="130"/>
      <c r="H189" s="130"/>
    </row>
    <row r="190" spans="1:8" ht="26.25" x14ac:dyDescent="0.4">
      <c r="A190" s="129"/>
      <c r="B190" s="130" t="s">
        <v>255</v>
      </c>
      <c r="C190" s="149">
        <v>126684.8</v>
      </c>
      <c r="D190" s="149">
        <v>0</v>
      </c>
      <c r="E190" s="149"/>
      <c r="F190" s="130"/>
      <c r="G190" s="130"/>
      <c r="H190" s="130"/>
    </row>
    <row r="191" spans="1:8" ht="26.25" x14ac:dyDescent="0.4">
      <c r="A191" s="129"/>
      <c r="B191" s="130" t="s">
        <v>119</v>
      </c>
      <c r="C191" s="219">
        <v>144361.20000000001</v>
      </c>
      <c r="D191" s="149">
        <v>460554</v>
      </c>
      <c r="E191" s="149"/>
      <c r="F191" s="130"/>
      <c r="G191" s="130"/>
      <c r="H191" s="130"/>
    </row>
    <row r="192" spans="1:8" ht="26.25" x14ac:dyDescent="0.4">
      <c r="A192" s="129"/>
      <c r="B192" s="130" t="s">
        <v>120</v>
      </c>
      <c r="C192" s="219">
        <v>227586.72</v>
      </c>
      <c r="D192" s="149">
        <v>202459.8</v>
      </c>
      <c r="E192" s="149"/>
      <c r="F192" s="130"/>
      <c r="G192" s="130"/>
      <c r="H192" s="130"/>
    </row>
    <row r="193" spans="1:8" ht="26.25" x14ac:dyDescent="0.4">
      <c r="A193" s="129"/>
      <c r="B193" s="130" t="s">
        <v>257</v>
      </c>
      <c r="C193" s="149">
        <v>951</v>
      </c>
      <c r="D193" s="149">
        <v>0</v>
      </c>
      <c r="E193" s="149"/>
      <c r="F193" s="130"/>
      <c r="G193" s="130"/>
      <c r="H193" s="130"/>
    </row>
    <row r="194" spans="1:8" ht="26.25" x14ac:dyDescent="0.4">
      <c r="A194" s="129"/>
      <c r="B194" s="130" t="s">
        <v>121</v>
      </c>
      <c r="C194" s="149">
        <v>7425</v>
      </c>
      <c r="D194" s="149">
        <v>6800</v>
      </c>
      <c r="E194" s="149"/>
      <c r="F194" s="130"/>
      <c r="G194" s="130"/>
      <c r="H194" s="130"/>
    </row>
    <row r="195" spans="1:8" ht="26.25" x14ac:dyDescent="0.4">
      <c r="A195" s="129"/>
      <c r="B195" s="130" t="s">
        <v>201</v>
      </c>
      <c r="C195" s="149">
        <v>0</v>
      </c>
      <c r="D195" s="149">
        <v>5286.4</v>
      </c>
      <c r="E195" s="149"/>
      <c r="F195" s="130"/>
      <c r="G195" s="130"/>
      <c r="H195" s="130"/>
    </row>
    <row r="196" spans="1:8" ht="26.25" x14ac:dyDescent="0.4">
      <c r="A196" s="129"/>
      <c r="B196" s="130" t="s">
        <v>122</v>
      </c>
      <c r="C196" s="149">
        <v>15369.4</v>
      </c>
      <c r="D196" s="149">
        <v>5562</v>
      </c>
      <c r="E196" s="149"/>
      <c r="F196" s="130"/>
      <c r="G196" s="130"/>
      <c r="H196" s="130"/>
    </row>
    <row r="197" spans="1:8" ht="26.25" x14ac:dyDescent="0.4">
      <c r="A197" s="129"/>
      <c r="B197" s="130" t="s">
        <v>123</v>
      </c>
      <c r="C197" s="149">
        <v>1349400</v>
      </c>
      <c r="D197" s="149">
        <v>2533900</v>
      </c>
      <c r="E197" s="149"/>
      <c r="F197" s="139"/>
      <c r="G197" s="130"/>
      <c r="H197" s="148"/>
    </row>
    <row r="198" spans="1:8" ht="26.25" x14ac:dyDescent="0.4">
      <c r="A198" s="129"/>
      <c r="B198" s="130" t="s">
        <v>202</v>
      </c>
      <c r="C198" s="149">
        <v>450600</v>
      </c>
      <c r="D198" s="149">
        <v>700000</v>
      </c>
      <c r="E198" s="149"/>
      <c r="F198" s="130"/>
      <c r="G198" s="130"/>
      <c r="H198" s="130"/>
    </row>
    <row r="199" spans="1:8" ht="54.75" customHeight="1" x14ac:dyDescent="0.4">
      <c r="A199" s="129"/>
      <c r="B199" s="130" t="s">
        <v>229</v>
      </c>
      <c r="C199" s="149">
        <v>0</v>
      </c>
      <c r="D199" s="149">
        <v>1775</v>
      </c>
      <c r="E199" s="149"/>
      <c r="F199" s="224"/>
      <c r="G199" s="224"/>
      <c r="H199" s="224"/>
    </row>
    <row r="200" spans="1:8" ht="26.25" x14ac:dyDescent="0.4">
      <c r="A200" s="129"/>
      <c r="B200" s="130" t="s">
        <v>336</v>
      </c>
      <c r="C200" s="149">
        <v>8500</v>
      </c>
      <c r="D200" s="149">
        <v>0</v>
      </c>
      <c r="E200" s="149"/>
      <c r="F200" s="130"/>
      <c r="G200" s="130"/>
      <c r="H200" s="130"/>
    </row>
    <row r="201" spans="1:8" ht="26.25" x14ac:dyDescent="0.4">
      <c r="A201" s="129"/>
      <c r="B201" s="130" t="s">
        <v>230</v>
      </c>
      <c r="C201" s="149">
        <v>0</v>
      </c>
      <c r="D201" s="149">
        <v>11654.35</v>
      </c>
      <c r="E201" s="149"/>
      <c r="F201" s="130"/>
      <c r="G201" s="130"/>
      <c r="H201" s="130"/>
    </row>
    <row r="202" spans="1:8" ht="26.25" x14ac:dyDescent="0.4">
      <c r="A202" s="129"/>
      <c r="B202" s="130" t="s">
        <v>337</v>
      </c>
      <c r="C202" s="149">
        <v>64550</v>
      </c>
      <c r="D202" s="149">
        <v>0</v>
      </c>
      <c r="E202" s="149"/>
      <c r="F202" s="130"/>
      <c r="G202" s="130"/>
      <c r="H202" s="130"/>
    </row>
    <row r="203" spans="1:8" ht="26.25" x14ac:dyDescent="0.4">
      <c r="A203" s="129"/>
      <c r="B203" s="130" t="s">
        <v>258</v>
      </c>
      <c r="C203" s="149">
        <v>10266</v>
      </c>
      <c r="D203" s="149">
        <v>0</v>
      </c>
      <c r="E203" s="149"/>
      <c r="F203" s="130"/>
      <c r="G203" s="130"/>
      <c r="H203" s="130"/>
    </row>
    <row r="204" spans="1:8" ht="26.25" x14ac:dyDescent="0.4">
      <c r="A204" s="129"/>
      <c r="B204" s="130" t="s">
        <v>231</v>
      </c>
      <c r="C204" s="149">
        <v>9898.1200000000008</v>
      </c>
      <c r="D204" s="149">
        <v>708</v>
      </c>
      <c r="E204" s="149"/>
      <c r="F204" s="130"/>
      <c r="G204" s="130"/>
      <c r="H204" s="130"/>
    </row>
    <row r="205" spans="1:8" ht="26.25" x14ac:dyDescent="0.4">
      <c r="A205" s="129"/>
      <c r="B205" s="130" t="s">
        <v>124</v>
      </c>
      <c r="C205" s="219">
        <v>8065.6</v>
      </c>
      <c r="D205" s="149">
        <v>3372.69</v>
      </c>
      <c r="E205" s="149"/>
      <c r="F205" s="130"/>
      <c r="G205" s="130"/>
      <c r="H205" s="130"/>
    </row>
    <row r="206" spans="1:8" ht="26.25" x14ac:dyDescent="0.4">
      <c r="A206" s="129"/>
      <c r="B206" s="130" t="s">
        <v>125</v>
      </c>
      <c r="C206" s="219">
        <v>50254.98</v>
      </c>
      <c r="D206" s="149">
        <v>1235815.58</v>
      </c>
      <c r="E206" s="149"/>
      <c r="F206" s="130"/>
      <c r="G206" s="130"/>
      <c r="H206" s="130"/>
    </row>
    <row r="207" spans="1:8" ht="26.25" x14ac:dyDescent="0.4">
      <c r="A207" s="129"/>
      <c r="B207" s="130" t="s">
        <v>126</v>
      </c>
      <c r="C207" s="149">
        <v>7097.52</v>
      </c>
      <c r="D207" s="149">
        <v>750000</v>
      </c>
      <c r="E207" s="149"/>
      <c r="F207" s="130"/>
      <c r="G207" s="130"/>
      <c r="H207" s="130"/>
    </row>
    <row r="208" spans="1:8" ht="26.25" x14ac:dyDescent="0.4">
      <c r="A208" s="129"/>
      <c r="B208" s="130" t="s">
        <v>127</v>
      </c>
      <c r="C208" s="149">
        <v>200338.97</v>
      </c>
      <c r="D208" s="149">
        <v>6678</v>
      </c>
      <c r="E208" s="149"/>
      <c r="F208" s="130"/>
      <c r="G208" s="130"/>
      <c r="H208" s="130"/>
    </row>
    <row r="209" spans="1:8" ht="26.25" x14ac:dyDescent="0.4">
      <c r="A209" s="129"/>
      <c r="B209" s="130" t="s">
        <v>232</v>
      </c>
      <c r="C209" s="149">
        <v>75201.5</v>
      </c>
      <c r="D209" s="149">
        <v>1910</v>
      </c>
      <c r="E209" s="149"/>
      <c r="F209" s="130"/>
      <c r="G209" s="130"/>
      <c r="H209" s="130"/>
    </row>
    <row r="210" spans="1:8" ht="26.25" x14ac:dyDescent="0.4">
      <c r="A210" s="129"/>
      <c r="B210" s="130" t="s">
        <v>128</v>
      </c>
      <c r="C210" s="149">
        <v>27178.57</v>
      </c>
      <c r="D210" s="149">
        <v>1225847.6599999999</v>
      </c>
      <c r="E210" s="149"/>
      <c r="F210" s="130"/>
      <c r="G210" s="130"/>
      <c r="H210" s="130"/>
    </row>
    <row r="211" spans="1:8" ht="26.25" x14ac:dyDescent="0.4">
      <c r="A211" s="129"/>
      <c r="B211" s="130" t="s">
        <v>129</v>
      </c>
      <c r="C211" s="149">
        <v>19400</v>
      </c>
      <c r="D211" s="149">
        <v>63474.8</v>
      </c>
      <c r="E211" s="149"/>
      <c r="F211" s="130"/>
      <c r="G211" s="130"/>
      <c r="H211" s="130"/>
    </row>
    <row r="212" spans="1:8" ht="26.25" x14ac:dyDescent="0.4">
      <c r="A212" s="129"/>
      <c r="B212" s="130" t="s">
        <v>256</v>
      </c>
      <c r="C212" s="149">
        <v>73160</v>
      </c>
      <c r="D212" s="149">
        <v>0</v>
      </c>
      <c r="E212" s="149"/>
      <c r="F212" s="130"/>
      <c r="G212" s="130"/>
      <c r="H212" s="130"/>
    </row>
    <row r="213" spans="1:8" ht="26.25" x14ac:dyDescent="0.4">
      <c r="A213" s="129"/>
      <c r="B213" s="130" t="s">
        <v>130</v>
      </c>
      <c r="C213" s="150">
        <v>42407.06</v>
      </c>
      <c r="D213" s="150">
        <v>5365.51</v>
      </c>
      <c r="E213" s="149"/>
      <c r="F213" s="130"/>
      <c r="G213" s="130"/>
      <c r="H213" s="130"/>
    </row>
    <row r="214" spans="1:8" ht="27" thickBot="1" x14ac:dyDescent="0.45">
      <c r="A214" s="129"/>
      <c r="B214" s="132" t="s">
        <v>81</v>
      </c>
      <c r="C214" s="151">
        <f>SUM(C186:C213)</f>
        <v>3321751.47</v>
      </c>
      <c r="D214" s="151">
        <f>SUM(D186:D213)</f>
        <v>7387523.8999999994</v>
      </c>
      <c r="E214" s="153"/>
      <c r="F214" s="130"/>
      <c r="G214" s="130"/>
      <c r="H214" s="130"/>
    </row>
    <row r="215" spans="1:8" ht="27" thickTop="1" x14ac:dyDescent="0.4">
      <c r="A215" s="129"/>
      <c r="B215" s="130"/>
      <c r="C215" s="148"/>
      <c r="D215" s="130"/>
      <c r="E215" s="130"/>
      <c r="F215" s="130"/>
      <c r="G215" s="130"/>
      <c r="H215" s="130"/>
    </row>
    <row r="216" spans="1:8" ht="26.25" x14ac:dyDescent="0.4">
      <c r="A216" s="129"/>
      <c r="B216" s="224"/>
      <c r="C216" s="224"/>
      <c r="D216" s="224"/>
      <c r="E216" s="224"/>
      <c r="F216" s="130"/>
      <c r="G216" s="130"/>
      <c r="H216" s="130"/>
    </row>
    <row r="217" spans="1:8" ht="26.25" x14ac:dyDescent="0.4">
      <c r="A217" s="129"/>
      <c r="B217" s="130"/>
      <c r="C217" s="148"/>
      <c r="D217" s="130"/>
      <c r="E217" s="130"/>
      <c r="F217" s="130"/>
      <c r="G217" s="130"/>
      <c r="H217" s="130"/>
    </row>
    <row r="218" spans="1:8" ht="26.25" x14ac:dyDescent="0.4">
      <c r="A218" s="129"/>
      <c r="B218" s="130"/>
      <c r="C218" s="148"/>
      <c r="D218" s="130"/>
      <c r="E218" s="130"/>
      <c r="F218" s="130"/>
      <c r="G218" s="130"/>
      <c r="H218" s="130"/>
    </row>
    <row r="219" spans="1:8" ht="26.25" x14ac:dyDescent="0.4">
      <c r="A219" s="129"/>
      <c r="B219" s="132" t="s">
        <v>172</v>
      </c>
      <c r="C219" s="160"/>
      <c r="D219" s="160"/>
      <c r="E219" s="160"/>
      <c r="F219" s="130"/>
      <c r="G219" s="130"/>
      <c r="H219" s="130"/>
    </row>
    <row r="220" spans="1:8" ht="26.25" x14ac:dyDescent="0.4">
      <c r="A220" s="129"/>
      <c r="B220" s="130" t="s">
        <v>293</v>
      </c>
      <c r="C220" s="160"/>
      <c r="D220" s="160"/>
      <c r="E220" s="160"/>
      <c r="F220" s="130"/>
      <c r="G220" s="130"/>
      <c r="H220" s="130"/>
    </row>
    <row r="221" spans="1:8" ht="26.25" x14ac:dyDescent="0.4">
      <c r="A221" s="129"/>
      <c r="B221" s="130"/>
      <c r="C221" s="160"/>
      <c r="D221" s="160"/>
      <c r="E221" s="160"/>
      <c r="F221" s="130"/>
      <c r="G221" s="130"/>
      <c r="H221" s="130"/>
    </row>
    <row r="222" spans="1:8" ht="26.25" x14ac:dyDescent="0.4">
      <c r="A222" s="129"/>
      <c r="B222" s="135" t="s">
        <v>80</v>
      </c>
      <c r="C222" s="137">
        <v>2024</v>
      </c>
      <c r="D222" s="136">
        <v>2023</v>
      </c>
      <c r="E222" s="137"/>
      <c r="F222" s="130"/>
      <c r="G222" s="130"/>
      <c r="H222" s="130"/>
    </row>
    <row r="223" spans="1:8" ht="26.25" x14ac:dyDescent="0.4">
      <c r="A223" s="129"/>
      <c r="B223" s="130" t="s">
        <v>131</v>
      </c>
      <c r="C223" s="149">
        <f>3775.98+112161.03+16761.84</f>
        <v>132698.85</v>
      </c>
      <c r="D223" s="149">
        <v>285101.96000000002</v>
      </c>
      <c r="E223" s="149"/>
      <c r="F223" s="130"/>
      <c r="G223" s="130"/>
      <c r="H223" s="130"/>
    </row>
    <row r="224" spans="1:8" ht="26.25" x14ac:dyDescent="0.4">
      <c r="A224" s="129"/>
      <c r="B224" s="130" t="s">
        <v>132</v>
      </c>
      <c r="C224" s="149">
        <v>1054000.5</v>
      </c>
      <c r="D224" s="149">
        <v>1012267.68</v>
      </c>
      <c r="E224" s="149"/>
      <c r="F224" s="130"/>
      <c r="G224" s="130"/>
      <c r="H224" s="130"/>
    </row>
    <row r="225" spans="1:8" ht="26.25" x14ac:dyDescent="0.4">
      <c r="A225" s="129"/>
      <c r="B225" s="130" t="s">
        <v>133</v>
      </c>
      <c r="C225" s="149">
        <f>82014.71+234412.5+48534.19+73912.05</f>
        <v>438873.45</v>
      </c>
      <c r="D225" s="149">
        <v>370632.24</v>
      </c>
      <c r="E225" s="149"/>
      <c r="F225" s="130"/>
      <c r="G225" s="130"/>
      <c r="H225" s="130"/>
    </row>
    <row r="226" spans="1:8" ht="26.25" x14ac:dyDescent="0.4">
      <c r="A226" s="129"/>
      <c r="B226" s="130" t="s">
        <v>206</v>
      </c>
      <c r="C226" s="150">
        <v>14500.02</v>
      </c>
      <c r="D226" s="150">
        <v>0</v>
      </c>
      <c r="E226" s="149"/>
      <c r="F226" s="130"/>
      <c r="G226" s="130"/>
      <c r="H226" s="130"/>
    </row>
    <row r="227" spans="1:8" ht="27" thickBot="1" x14ac:dyDescent="0.45">
      <c r="A227" s="129"/>
      <c r="B227" s="132" t="s">
        <v>81</v>
      </c>
      <c r="C227" s="152">
        <f>+C223+C224+C225+C226</f>
        <v>1640072.82</v>
      </c>
      <c r="D227" s="152">
        <f>+D223+D224+D225+D226</f>
        <v>1668001.8800000001</v>
      </c>
      <c r="E227" s="149"/>
      <c r="F227" s="130"/>
      <c r="G227" s="130"/>
      <c r="H227" s="130"/>
    </row>
    <row r="228" spans="1:8" ht="27" thickTop="1" x14ac:dyDescent="0.4">
      <c r="A228" s="129"/>
      <c r="B228" s="130"/>
      <c r="C228" s="148"/>
      <c r="D228" s="167"/>
      <c r="E228" s="130"/>
      <c r="F228" s="139"/>
      <c r="G228" s="130"/>
      <c r="H228" s="130"/>
    </row>
    <row r="229" spans="1:8" ht="26.25" x14ac:dyDescent="0.4">
      <c r="A229" s="129"/>
      <c r="B229" s="132" t="s">
        <v>173</v>
      </c>
      <c r="C229" s="158"/>
      <c r="D229" s="158"/>
      <c r="E229" s="130"/>
      <c r="F229" s="130"/>
      <c r="G229" s="130"/>
      <c r="H229" s="130"/>
    </row>
    <row r="230" spans="1:8" ht="26.25" x14ac:dyDescent="0.4">
      <c r="A230" s="129"/>
      <c r="B230" s="130" t="s">
        <v>294</v>
      </c>
      <c r="C230" s="130"/>
      <c r="D230" s="130"/>
      <c r="E230" s="130"/>
      <c r="F230" s="130"/>
      <c r="G230" s="130"/>
      <c r="H230" s="130"/>
    </row>
    <row r="231" spans="1:8" ht="26.25" x14ac:dyDescent="0.4">
      <c r="A231" s="129"/>
      <c r="B231" s="130"/>
      <c r="C231" s="130"/>
      <c r="D231" s="130"/>
      <c r="E231" s="130"/>
      <c r="F231" s="130"/>
      <c r="G231" s="130"/>
      <c r="H231" s="130"/>
    </row>
    <row r="232" spans="1:8" ht="26.25" x14ac:dyDescent="0.4">
      <c r="A232" s="129"/>
      <c r="B232" s="135" t="s">
        <v>80</v>
      </c>
      <c r="C232" s="136">
        <v>2024</v>
      </c>
      <c r="D232" s="136">
        <v>2023</v>
      </c>
      <c r="E232" s="137"/>
      <c r="F232" s="130"/>
      <c r="G232" s="130"/>
      <c r="H232" s="130"/>
    </row>
    <row r="233" spans="1:8" ht="26.25" x14ac:dyDescent="0.4">
      <c r="A233" s="129"/>
      <c r="B233" s="130" t="s">
        <v>134</v>
      </c>
      <c r="C233" s="138">
        <v>615431.65</v>
      </c>
      <c r="D233" s="149">
        <v>372278.7</v>
      </c>
      <c r="E233" s="149"/>
      <c r="F233" s="130"/>
      <c r="G233" s="130"/>
      <c r="H233" s="130"/>
    </row>
    <row r="234" spans="1:8" ht="26.25" x14ac:dyDescent="0.4">
      <c r="A234" s="129"/>
      <c r="B234" s="130" t="s">
        <v>135</v>
      </c>
      <c r="C234" s="138">
        <v>1520859.13</v>
      </c>
      <c r="D234" s="149">
        <v>1061843.94</v>
      </c>
      <c r="E234" s="149"/>
      <c r="F234" s="130"/>
      <c r="G234" s="130"/>
      <c r="H234" s="130"/>
    </row>
    <row r="235" spans="1:8" ht="26.25" x14ac:dyDescent="0.4">
      <c r="A235" s="129"/>
      <c r="B235" s="130" t="s">
        <v>136</v>
      </c>
      <c r="C235" s="138">
        <v>5263031.3099999996</v>
      </c>
      <c r="D235" s="149">
        <v>5140553.29</v>
      </c>
      <c r="E235" s="149"/>
      <c r="F235" s="130"/>
      <c r="G235" s="130"/>
      <c r="H235" s="130"/>
    </row>
    <row r="236" spans="1:8" ht="26.25" x14ac:dyDescent="0.4">
      <c r="A236" s="129"/>
      <c r="B236" s="130" t="s">
        <v>137</v>
      </c>
      <c r="C236" s="138">
        <v>1564547.15</v>
      </c>
      <c r="D236" s="149">
        <v>831649.24</v>
      </c>
      <c r="E236" s="149"/>
      <c r="F236" s="130"/>
      <c r="G236" s="130"/>
      <c r="H236" s="130"/>
    </row>
    <row r="237" spans="1:8" ht="26.25" x14ac:dyDescent="0.4">
      <c r="A237" s="129"/>
      <c r="B237" s="130" t="s">
        <v>138</v>
      </c>
      <c r="C237" s="138">
        <v>5500</v>
      </c>
      <c r="D237" s="149">
        <v>4050</v>
      </c>
      <c r="E237" s="149"/>
      <c r="F237" s="130"/>
      <c r="G237" s="130"/>
      <c r="H237" s="130"/>
    </row>
    <row r="238" spans="1:8" ht="26.25" x14ac:dyDescent="0.4">
      <c r="A238" s="129"/>
      <c r="B238" s="130" t="s">
        <v>139</v>
      </c>
      <c r="C238" s="138">
        <v>6800</v>
      </c>
      <c r="D238" s="149">
        <v>11440</v>
      </c>
      <c r="E238" s="149"/>
      <c r="F238" s="130"/>
      <c r="G238" s="130"/>
      <c r="H238" s="130"/>
    </row>
    <row r="239" spans="1:8" ht="26.25" x14ac:dyDescent="0.4">
      <c r="A239" s="129"/>
      <c r="B239" s="130" t="s">
        <v>140</v>
      </c>
      <c r="C239" s="138">
        <v>1701088</v>
      </c>
      <c r="D239" s="149">
        <v>1625875.51</v>
      </c>
      <c r="E239" s="149"/>
      <c r="F239" s="130"/>
      <c r="G239" s="130"/>
      <c r="H239" s="130"/>
    </row>
    <row r="240" spans="1:8" ht="26.25" x14ac:dyDescent="0.4">
      <c r="A240" s="129"/>
      <c r="B240" s="130" t="s">
        <v>141</v>
      </c>
      <c r="C240" s="138">
        <v>9216.5</v>
      </c>
      <c r="D240" s="149">
        <v>275256.15999999997</v>
      </c>
      <c r="E240" s="149"/>
      <c r="F240" s="130"/>
      <c r="G240" s="130"/>
      <c r="H240" s="130"/>
    </row>
    <row r="241" spans="1:8" ht="26.25" x14ac:dyDescent="0.4">
      <c r="A241" s="129"/>
      <c r="B241" s="130" t="s">
        <v>203</v>
      </c>
      <c r="C241" s="138">
        <v>978985.8</v>
      </c>
      <c r="D241" s="149">
        <v>0</v>
      </c>
      <c r="E241" s="149"/>
      <c r="F241" s="130"/>
      <c r="G241" s="130"/>
      <c r="H241" s="130"/>
    </row>
    <row r="242" spans="1:8" ht="26.25" x14ac:dyDescent="0.4">
      <c r="A242" s="129"/>
      <c r="B242" s="130" t="s">
        <v>142</v>
      </c>
      <c r="C242" s="138">
        <v>739783.59</v>
      </c>
      <c r="D242" s="149">
        <v>112259.92</v>
      </c>
      <c r="E242" s="149"/>
      <c r="F242" s="130"/>
      <c r="G242" s="130"/>
      <c r="H242" s="130"/>
    </row>
    <row r="243" spans="1:8" ht="26.25" x14ac:dyDescent="0.4">
      <c r="A243" s="129"/>
      <c r="B243" s="130" t="s">
        <v>143</v>
      </c>
      <c r="C243" s="138">
        <v>0</v>
      </c>
      <c r="D243" s="149">
        <v>82096</v>
      </c>
      <c r="E243" s="149"/>
      <c r="F243" s="130"/>
      <c r="G243" s="130"/>
      <c r="H243" s="130"/>
    </row>
    <row r="244" spans="1:8" ht="26.25" x14ac:dyDescent="0.4">
      <c r="A244" s="129"/>
      <c r="B244" s="130" t="s">
        <v>233</v>
      </c>
      <c r="C244" s="138">
        <v>160</v>
      </c>
      <c r="D244" s="149">
        <v>24710</v>
      </c>
      <c r="E244" s="149"/>
      <c r="F244" s="130"/>
      <c r="G244" s="130"/>
      <c r="H244" s="139"/>
    </row>
    <row r="245" spans="1:8" ht="26.25" x14ac:dyDescent="0.4">
      <c r="A245" s="129"/>
      <c r="B245" s="130" t="s">
        <v>234</v>
      </c>
      <c r="C245" s="138">
        <v>19655.849999999999</v>
      </c>
      <c r="D245" s="149">
        <v>4763.1000000000004</v>
      </c>
      <c r="E245" s="149"/>
      <c r="F245" s="130"/>
      <c r="G245" s="130"/>
      <c r="H245" s="130"/>
    </row>
    <row r="246" spans="1:8" ht="26.25" x14ac:dyDescent="0.4">
      <c r="A246" s="129"/>
      <c r="B246" s="130" t="s">
        <v>144</v>
      </c>
      <c r="C246" s="138">
        <v>3371709.28</v>
      </c>
      <c r="D246" s="149">
        <v>5889427.8099999996</v>
      </c>
      <c r="E246" s="149"/>
      <c r="F246" s="130"/>
      <c r="G246" s="130"/>
      <c r="H246" s="130"/>
    </row>
    <row r="247" spans="1:8" ht="26.25" x14ac:dyDescent="0.4">
      <c r="A247" s="129"/>
      <c r="B247" s="130" t="s">
        <v>145</v>
      </c>
      <c r="C247" s="138">
        <v>825</v>
      </c>
      <c r="D247" s="149">
        <v>853990</v>
      </c>
      <c r="E247" s="149"/>
      <c r="F247" s="130"/>
      <c r="G247" s="130"/>
      <c r="H247" s="130"/>
    </row>
    <row r="248" spans="1:8" ht="26.25" x14ac:dyDescent="0.4">
      <c r="A248" s="129"/>
      <c r="B248" s="130" t="s">
        <v>174</v>
      </c>
      <c r="C248" s="138">
        <v>97480</v>
      </c>
      <c r="D248" s="149">
        <v>0</v>
      </c>
      <c r="E248" s="149"/>
      <c r="F248" s="130"/>
      <c r="G248" s="130"/>
      <c r="H248" s="130"/>
    </row>
    <row r="249" spans="1:8" ht="26.25" x14ac:dyDescent="0.4">
      <c r="A249" s="129"/>
      <c r="B249" s="130" t="s">
        <v>146</v>
      </c>
      <c r="C249" s="149">
        <v>276069.82</v>
      </c>
      <c r="D249" s="149">
        <v>301138.84999999998</v>
      </c>
      <c r="E249" s="149"/>
      <c r="F249" s="130"/>
      <c r="G249" s="130"/>
      <c r="H249" s="130"/>
    </row>
    <row r="250" spans="1:8" ht="51" customHeight="1" x14ac:dyDescent="0.4">
      <c r="A250" s="129"/>
      <c r="B250" s="130" t="s">
        <v>338</v>
      </c>
      <c r="C250" s="138">
        <v>18000</v>
      </c>
      <c r="D250" s="149">
        <v>0</v>
      </c>
      <c r="E250" s="149"/>
      <c r="F250" s="224"/>
      <c r="G250" s="224"/>
      <c r="H250" s="224"/>
    </row>
    <row r="251" spans="1:8" ht="26.25" x14ac:dyDescent="0.4">
      <c r="A251" s="129"/>
      <c r="B251" s="130" t="s">
        <v>147</v>
      </c>
      <c r="C251" s="138">
        <v>1379733.43</v>
      </c>
      <c r="D251" s="149">
        <v>69912.820000000007</v>
      </c>
      <c r="E251" s="149"/>
      <c r="F251" s="139"/>
      <c r="G251" s="130"/>
      <c r="H251" s="158"/>
    </row>
    <row r="252" spans="1:8" ht="26.25" x14ac:dyDescent="0.4">
      <c r="A252" s="129"/>
      <c r="B252" s="130" t="s">
        <v>148</v>
      </c>
      <c r="C252" s="138">
        <v>1596467.99</v>
      </c>
      <c r="D252" s="149">
        <v>0</v>
      </c>
      <c r="E252" s="149"/>
      <c r="F252" s="139"/>
      <c r="G252" s="130"/>
      <c r="H252" s="130"/>
    </row>
    <row r="253" spans="1:8" ht="26.25" x14ac:dyDescent="0.4">
      <c r="A253" s="129"/>
      <c r="B253" s="130" t="s">
        <v>260</v>
      </c>
      <c r="C253" s="138">
        <v>1667.5</v>
      </c>
      <c r="D253" s="149">
        <v>0</v>
      </c>
      <c r="E253" s="149"/>
      <c r="F253" s="130"/>
      <c r="G253" s="130"/>
      <c r="H253" s="130"/>
    </row>
    <row r="254" spans="1:8" ht="26.25" x14ac:dyDescent="0.4">
      <c r="A254" s="129"/>
      <c r="B254" s="130" t="s">
        <v>259</v>
      </c>
      <c r="C254" s="138">
        <v>13870</v>
      </c>
      <c r="D254" s="149">
        <v>0</v>
      </c>
      <c r="E254" s="149"/>
      <c r="F254" s="130"/>
      <c r="G254" s="130"/>
      <c r="H254" s="130"/>
    </row>
    <row r="255" spans="1:8" ht="26.25" x14ac:dyDescent="0.4">
      <c r="A255" s="129"/>
      <c r="B255" s="130" t="s">
        <v>235</v>
      </c>
      <c r="C255" s="138">
        <v>4649</v>
      </c>
      <c r="D255" s="149">
        <v>5700</v>
      </c>
      <c r="E255" s="149"/>
      <c r="F255" s="130"/>
      <c r="G255" s="130"/>
      <c r="H255" s="130"/>
    </row>
    <row r="256" spans="1:8" ht="26.25" x14ac:dyDescent="0.4">
      <c r="A256" s="129"/>
      <c r="B256" s="130" t="s">
        <v>236</v>
      </c>
      <c r="C256" s="138">
        <v>0</v>
      </c>
      <c r="D256" s="149">
        <v>2000</v>
      </c>
      <c r="E256" s="149"/>
      <c r="F256" s="130"/>
      <c r="G256" s="130"/>
      <c r="H256" s="130"/>
    </row>
    <row r="257" spans="2:9" ht="26.25" x14ac:dyDescent="0.4">
      <c r="B257" s="130" t="s">
        <v>237</v>
      </c>
      <c r="C257" s="138">
        <v>24000</v>
      </c>
      <c r="D257" s="149">
        <v>40120</v>
      </c>
      <c r="E257" s="149"/>
    </row>
    <row r="258" spans="2:9" ht="26.25" x14ac:dyDescent="0.4">
      <c r="B258" s="130" t="s">
        <v>151</v>
      </c>
      <c r="C258" s="138">
        <v>47250</v>
      </c>
      <c r="D258" s="149">
        <v>275917.90000000002</v>
      </c>
      <c r="E258" s="149"/>
    </row>
    <row r="259" spans="2:9" ht="26.25" x14ac:dyDescent="0.4">
      <c r="B259" s="130" t="s">
        <v>240</v>
      </c>
      <c r="C259" s="138">
        <v>699858</v>
      </c>
      <c r="D259" s="149">
        <v>9196.33</v>
      </c>
      <c r="E259" s="149"/>
    </row>
    <row r="260" spans="2:9" ht="26.25" x14ac:dyDescent="0.4">
      <c r="B260" s="130" t="s">
        <v>238</v>
      </c>
      <c r="C260" s="138">
        <v>1702054.42</v>
      </c>
      <c r="D260" s="149">
        <v>1207807.51</v>
      </c>
      <c r="E260" s="149"/>
    </row>
    <row r="261" spans="2:9" ht="26.25" x14ac:dyDescent="0.4">
      <c r="B261" s="130" t="s">
        <v>152</v>
      </c>
      <c r="C261" s="149">
        <v>356293.25</v>
      </c>
      <c r="D261" s="149">
        <v>788236.3</v>
      </c>
      <c r="E261" s="149"/>
    </row>
    <row r="262" spans="2:9" ht="26.25" x14ac:dyDescent="0.4">
      <c r="B262" s="130" t="s">
        <v>149</v>
      </c>
      <c r="C262" s="149">
        <v>162523.94</v>
      </c>
      <c r="D262" s="149">
        <v>47180.62</v>
      </c>
      <c r="E262" s="149"/>
    </row>
    <row r="263" spans="2:9" ht="26.25" x14ac:dyDescent="0.4">
      <c r="B263" s="130" t="s">
        <v>153</v>
      </c>
      <c r="C263" s="149">
        <v>0</v>
      </c>
      <c r="D263" s="149">
        <v>399396.02</v>
      </c>
      <c r="E263" s="149"/>
    </row>
    <row r="264" spans="2:9" ht="26.25" x14ac:dyDescent="0.4">
      <c r="B264" s="130" t="s">
        <v>154</v>
      </c>
      <c r="C264" s="142">
        <v>221841.89</v>
      </c>
      <c r="D264" s="150">
        <v>595722.28</v>
      </c>
      <c r="E264" s="149"/>
    </row>
    <row r="265" spans="2:9" ht="27" thickBot="1" x14ac:dyDescent="0.45">
      <c r="B265" s="132" t="s">
        <v>81</v>
      </c>
      <c r="C265" s="151">
        <f>SUM(C233:C264)</f>
        <v>22399352.500000004</v>
      </c>
      <c r="D265" s="151">
        <f>SUM(D233:D264)</f>
        <v>20032522.300000001</v>
      </c>
      <c r="E265" s="153"/>
    </row>
    <row r="266" spans="2:9" ht="27" thickTop="1" x14ac:dyDescent="0.4">
      <c r="B266" s="132"/>
      <c r="C266" s="155"/>
      <c r="D266" s="155"/>
      <c r="E266" s="153"/>
    </row>
    <row r="267" spans="2:9" ht="75" customHeight="1" x14ac:dyDescent="0.25">
      <c r="B267" s="255" t="s">
        <v>275</v>
      </c>
      <c r="C267" s="255"/>
      <c r="D267" s="255"/>
      <c r="E267" s="255"/>
      <c r="F267" s="255"/>
      <c r="G267" s="255"/>
      <c r="H267" s="255"/>
      <c r="I267" s="255"/>
    </row>
    <row r="268" spans="2:9" ht="26.25" x14ac:dyDescent="0.4">
      <c r="B268" s="132"/>
      <c r="C268" s="155"/>
      <c r="D268" s="155"/>
      <c r="E268" s="153"/>
    </row>
    <row r="269" spans="2:9" ht="26.25" x14ac:dyDescent="0.4">
      <c r="B269" s="132"/>
      <c r="C269" s="155"/>
      <c r="D269" s="155"/>
      <c r="E269" s="153"/>
    </row>
    <row r="270" spans="2:9" ht="26.25" x14ac:dyDescent="0.4">
      <c r="B270" s="132" t="s">
        <v>210</v>
      </c>
      <c r="C270" s="130"/>
      <c r="D270" s="130"/>
      <c r="E270" s="130"/>
    </row>
    <row r="271" spans="2:9" ht="26.25" x14ac:dyDescent="0.4">
      <c r="B271" s="130" t="s">
        <v>295</v>
      </c>
      <c r="C271" s="130"/>
      <c r="D271" s="130"/>
      <c r="E271" s="130"/>
    </row>
    <row r="272" spans="2:9" ht="26.25" x14ac:dyDescent="0.4">
      <c r="B272" s="135" t="s">
        <v>80</v>
      </c>
      <c r="C272" s="136">
        <v>2024</v>
      </c>
      <c r="D272" s="136">
        <v>2023</v>
      </c>
      <c r="E272" s="130"/>
    </row>
    <row r="273" spans="2:5" ht="26.25" x14ac:dyDescent="0.4">
      <c r="B273" s="130" t="s">
        <v>150</v>
      </c>
      <c r="C273" s="138">
        <v>4035.79</v>
      </c>
      <c r="D273" s="149">
        <v>1833.65</v>
      </c>
      <c r="E273" s="130"/>
    </row>
    <row r="274" spans="2:5" ht="27" thickBot="1" x14ac:dyDescent="0.45">
      <c r="B274" s="137" t="s">
        <v>81</v>
      </c>
      <c r="C274" s="151">
        <f>+C273</f>
        <v>4035.79</v>
      </c>
      <c r="D274" s="151">
        <f>+D273</f>
        <v>1833.65</v>
      </c>
      <c r="E274" s="130"/>
    </row>
    <row r="275" spans="2:5" ht="27" thickTop="1" x14ac:dyDescent="0.4">
      <c r="B275" s="130"/>
      <c r="C275" s="130"/>
      <c r="D275" s="130"/>
      <c r="E275" s="130"/>
    </row>
    <row r="277" spans="2:5" x14ac:dyDescent="0.25">
      <c r="C277" s="16"/>
    </row>
  </sheetData>
  <mergeCells count="2">
    <mergeCell ref="B267:I267"/>
    <mergeCell ref="B13:H13"/>
  </mergeCells>
  <printOptions horizontalCentered="1"/>
  <pageMargins left="0.70866141732283472" right="0.70866141732283472" top="0.74803149606299213" bottom="0.74803149606299213" header="0.31496062992125984" footer="0.31496062992125984"/>
  <pageSetup scale="34" orientation="landscape" r:id="rId1"/>
  <ignoredErrors>
    <ignoredError sqref="C1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7"/>
  <sheetViews>
    <sheetView zoomScale="60" zoomScaleNormal="60" workbookViewId="0">
      <selection activeCell="G1" sqref="G1"/>
    </sheetView>
  </sheetViews>
  <sheetFormatPr baseColWidth="10" defaultRowHeight="15" x14ac:dyDescent="0.25"/>
  <cols>
    <col min="1" max="1" width="58.42578125" customWidth="1"/>
    <col min="2" max="2" width="29.5703125" customWidth="1"/>
    <col min="3" max="3" width="29.7109375" customWidth="1"/>
    <col min="4" max="4" width="34.7109375" customWidth="1"/>
    <col min="5" max="5" width="41.7109375" customWidth="1"/>
    <col min="8" max="8" width="11" customWidth="1"/>
    <col min="9" max="9" width="25.85546875" customWidth="1"/>
    <col min="10" max="10" width="21.5703125" customWidth="1"/>
  </cols>
  <sheetData>
    <row r="1" spans="1:5" ht="26.25" x14ac:dyDescent="0.4">
      <c r="A1" s="132" t="s">
        <v>163</v>
      </c>
      <c r="B1" s="132"/>
      <c r="C1" s="132"/>
      <c r="D1" s="132"/>
      <c r="E1" s="132"/>
    </row>
    <row r="2" spans="1:5" ht="48.75" customHeight="1" x14ac:dyDescent="0.4">
      <c r="A2" s="256" t="s">
        <v>296</v>
      </c>
      <c r="B2" s="256"/>
      <c r="C2" s="256"/>
      <c r="D2" s="256"/>
      <c r="E2" s="256"/>
    </row>
    <row r="3" spans="1:5" ht="26.25" x14ac:dyDescent="0.4">
      <c r="A3" s="130"/>
      <c r="B3" s="130"/>
      <c r="C3" s="130"/>
      <c r="D3" s="130"/>
      <c r="E3" s="130"/>
    </row>
    <row r="4" spans="1:5" ht="52.5" x14ac:dyDescent="0.4">
      <c r="A4" s="135" t="s">
        <v>80</v>
      </c>
      <c r="B4" s="175" t="s">
        <v>88</v>
      </c>
      <c r="C4" s="175" t="s">
        <v>89</v>
      </c>
      <c r="D4" s="175" t="s">
        <v>90</v>
      </c>
      <c r="E4" s="136" t="s">
        <v>81</v>
      </c>
    </row>
    <row r="5" spans="1:5" ht="26.25" x14ac:dyDescent="0.4">
      <c r="A5" s="130" t="s">
        <v>339</v>
      </c>
      <c r="B5" s="149">
        <v>12902129.300000001</v>
      </c>
      <c r="C5" s="149">
        <v>36570617.770000003</v>
      </c>
      <c r="D5" s="149">
        <v>15601367.869999999</v>
      </c>
      <c r="E5" s="149">
        <f>+B5+C5+D5</f>
        <v>65074114.940000005</v>
      </c>
    </row>
    <row r="6" spans="1:5" ht="26.25" x14ac:dyDescent="0.4">
      <c r="A6" s="130" t="s">
        <v>82</v>
      </c>
      <c r="B6" s="149">
        <v>54475</v>
      </c>
      <c r="C6" s="149">
        <v>0</v>
      </c>
      <c r="D6" s="149">
        <v>869214.48</v>
      </c>
      <c r="E6" s="149">
        <f>+B6+C6+D6</f>
        <v>923689.48</v>
      </c>
    </row>
    <row r="7" spans="1:5" ht="26.25" x14ac:dyDescent="0.4">
      <c r="A7" s="130" t="s">
        <v>204</v>
      </c>
      <c r="B7" s="149">
        <v>0</v>
      </c>
      <c r="C7" s="149">
        <v>0</v>
      </c>
      <c r="D7" s="149">
        <v>0</v>
      </c>
      <c r="E7" s="149">
        <f>+B7+C7+D7</f>
        <v>0</v>
      </c>
    </row>
    <row r="8" spans="1:5" ht="26.25" x14ac:dyDescent="0.4">
      <c r="A8" s="130" t="s">
        <v>219</v>
      </c>
      <c r="B8" s="150"/>
      <c r="C8" s="150">
        <v>0</v>
      </c>
      <c r="D8" s="150">
        <v>0</v>
      </c>
      <c r="E8" s="150">
        <f>+B8+C8+D8</f>
        <v>0</v>
      </c>
    </row>
    <row r="9" spans="1:5" ht="26.25" x14ac:dyDescent="0.4">
      <c r="A9" s="132" t="s">
        <v>84</v>
      </c>
      <c r="B9" s="153">
        <f>+B5+B6+B7+B8</f>
        <v>12956604.300000001</v>
      </c>
      <c r="C9" s="153">
        <f>+C5+C6+C7+C8</f>
        <v>36570617.770000003</v>
      </c>
      <c r="D9" s="153">
        <f>+D5+D6+D7+D8</f>
        <v>16470582.35</v>
      </c>
      <c r="E9" s="153">
        <f>+E5+E6+E7+E8</f>
        <v>65997804.420000002</v>
      </c>
    </row>
    <row r="10" spans="1:5" ht="26.25" x14ac:dyDescent="0.4">
      <c r="A10" s="130"/>
      <c r="B10" s="149"/>
      <c r="C10" s="149"/>
      <c r="D10" s="149"/>
      <c r="E10" s="149"/>
    </row>
    <row r="11" spans="1:5" ht="26.25" x14ac:dyDescent="0.4">
      <c r="A11" s="130" t="s">
        <v>91</v>
      </c>
      <c r="B11" s="149">
        <v>-10681172.560000001</v>
      </c>
      <c r="C11" s="149">
        <v>-30815054.300000001</v>
      </c>
      <c r="D11" s="149">
        <v>-10805926.25</v>
      </c>
      <c r="E11" s="149">
        <f>+B11+C11+D11</f>
        <v>-52302153.109999999</v>
      </c>
    </row>
    <row r="12" spans="1:5" ht="26.25" x14ac:dyDescent="0.4">
      <c r="A12" s="130" t="s">
        <v>85</v>
      </c>
      <c r="B12" s="149">
        <v>-132698.85</v>
      </c>
      <c r="C12" s="149">
        <v>-1054000.5</v>
      </c>
      <c r="D12" s="149">
        <v>-438873.45</v>
      </c>
      <c r="E12" s="149">
        <f>+B12+C12+D12</f>
        <v>-1625572.8</v>
      </c>
    </row>
    <row r="13" spans="1:5" ht="26.25" x14ac:dyDescent="0.4">
      <c r="A13" s="130" t="s">
        <v>204</v>
      </c>
      <c r="B13" s="149">
        <v>0</v>
      </c>
      <c r="C13" s="149">
        <v>0</v>
      </c>
      <c r="D13" s="149">
        <v>0</v>
      </c>
      <c r="E13" s="149">
        <f>+B13+C13+D13</f>
        <v>0</v>
      </c>
    </row>
    <row r="14" spans="1:5" ht="26.25" x14ac:dyDescent="0.4">
      <c r="A14" s="132" t="s">
        <v>84</v>
      </c>
      <c r="B14" s="154">
        <f>+B11+B12</f>
        <v>-10813871.41</v>
      </c>
      <c r="C14" s="154">
        <f>+C11+C12</f>
        <v>-31869054.800000001</v>
      </c>
      <c r="D14" s="154">
        <f>+D11+D12</f>
        <v>-11244799.699999999</v>
      </c>
      <c r="E14" s="154">
        <f>+E11+E12+E13</f>
        <v>-53927725.909999996</v>
      </c>
    </row>
    <row r="15" spans="1:5" ht="27" thickBot="1" x14ac:dyDescent="0.45">
      <c r="A15" s="132" t="s">
        <v>340</v>
      </c>
      <c r="B15" s="152">
        <f>+B9+B14</f>
        <v>2142732.8900000006</v>
      </c>
      <c r="C15" s="152">
        <f>+C9+C14</f>
        <v>4701562.9700000025</v>
      </c>
      <c r="D15" s="152">
        <f>+D9+D14</f>
        <v>5225782.6500000004</v>
      </c>
      <c r="E15" s="226">
        <f>+E9+E14</f>
        <v>12070078.510000005</v>
      </c>
    </row>
    <row r="16" spans="1:5" ht="27" thickTop="1" x14ac:dyDescent="0.4">
      <c r="A16" s="132"/>
      <c r="B16" s="153"/>
      <c r="C16" s="153"/>
      <c r="D16" s="153"/>
      <c r="E16" s="241"/>
    </row>
    <row r="17" spans="1:9" ht="26.25" x14ac:dyDescent="0.4">
      <c r="A17" s="132" t="s">
        <v>347</v>
      </c>
      <c r="B17" s="153"/>
      <c r="C17" s="153"/>
      <c r="D17" s="153"/>
      <c r="E17" s="241"/>
    </row>
    <row r="18" spans="1:9" ht="26.25" x14ac:dyDescent="0.4">
      <c r="A18" s="132" t="s">
        <v>343</v>
      </c>
      <c r="B18" s="153"/>
      <c r="C18" s="153"/>
      <c r="D18" s="153"/>
      <c r="E18" s="153"/>
    </row>
    <row r="19" spans="1:9" ht="26.25" x14ac:dyDescent="0.4">
      <c r="A19" s="132" t="s">
        <v>344</v>
      </c>
      <c r="B19" s="153"/>
      <c r="C19" s="153"/>
      <c r="D19" s="153"/>
      <c r="E19" s="153"/>
    </row>
    <row r="20" spans="1:9" ht="26.25" x14ac:dyDescent="0.4">
      <c r="A20" s="174" t="s">
        <v>345</v>
      </c>
      <c r="B20" s="153"/>
      <c r="C20" s="153"/>
      <c r="D20" s="153"/>
      <c r="E20" s="153"/>
    </row>
    <row r="21" spans="1:9" ht="26.25" x14ac:dyDescent="0.4">
      <c r="A21" s="174" t="s">
        <v>346</v>
      </c>
      <c r="B21" s="153"/>
      <c r="C21" s="153"/>
      <c r="D21" s="153"/>
      <c r="E21" s="153"/>
    </row>
    <row r="22" spans="1:9" ht="26.25" x14ac:dyDescent="0.4">
      <c r="A22" s="174"/>
      <c r="B22" s="153"/>
      <c r="C22" s="153"/>
      <c r="D22" s="153"/>
      <c r="E22" s="153"/>
    </row>
    <row r="23" spans="1:9" ht="26.25" x14ac:dyDescent="0.4">
      <c r="A23" s="174"/>
      <c r="B23" s="153"/>
      <c r="C23" s="153"/>
      <c r="D23" s="153"/>
      <c r="E23" s="153"/>
    </row>
    <row r="24" spans="1:9" ht="52.5" x14ac:dyDescent="0.4">
      <c r="A24" s="135" t="s">
        <v>80</v>
      </c>
      <c r="B24" s="175" t="s">
        <v>88</v>
      </c>
      <c r="C24" s="175" t="s">
        <v>89</v>
      </c>
      <c r="D24" s="175" t="s">
        <v>90</v>
      </c>
      <c r="E24" s="136" t="s">
        <v>81</v>
      </c>
    </row>
    <row r="25" spans="1:9" ht="26.25" x14ac:dyDescent="0.4">
      <c r="A25" s="130" t="s">
        <v>216</v>
      </c>
      <c r="B25" s="149">
        <v>10600339.619999999</v>
      </c>
      <c r="C25" s="149">
        <v>37365671.039999999</v>
      </c>
      <c r="D25" s="149">
        <v>12472469.23</v>
      </c>
      <c r="E25" s="149">
        <f>SUM(B25:D25)</f>
        <v>60438479.890000001</v>
      </c>
    </row>
    <row r="26" spans="1:9" ht="26.25" x14ac:dyDescent="0.4">
      <c r="A26" s="130" t="s">
        <v>82</v>
      </c>
      <c r="B26" s="149">
        <v>2301789.6800000002</v>
      </c>
      <c r="C26" s="149">
        <v>527767.43000000005</v>
      </c>
      <c r="D26" s="149">
        <v>1768592.3</v>
      </c>
      <c r="E26" s="149">
        <f>+B26+C26+D26</f>
        <v>4598149.41</v>
      </c>
    </row>
    <row r="27" spans="1:9" ht="26.25" x14ac:dyDescent="0.4">
      <c r="A27" s="130" t="s">
        <v>219</v>
      </c>
      <c r="B27" s="149">
        <v>0</v>
      </c>
      <c r="C27" s="149">
        <v>-1322820.7</v>
      </c>
      <c r="D27" s="149">
        <v>1360306.34</v>
      </c>
      <c r="E27" s="149">
        <f>+C27+D27</f>
        <v>37485.64000000013</v>
      </c>
    </row>
    <row r="28" spans="1:9" ht="26.25" x14ac:dyDescent="0.4">
      <c r="A28" s="130" t="s">
        <v>83</v>
      </c>
      <c r="B28" s="150">
        <v>0</v>
      </c>
      <c r="C28" s="150">
        <v>0</v>
      </c>
      <c r="D28" s="150">
        <v>0</v>
      </c>
      <c r="E28" s="150">
        <f>+B28+C28+D28</f>
        <v>0</v>
      </c>
    </row>
    <row r="29" spans="1:9" ht="26.25" x14ac:dyDescent="0.4">
      <c r="A29" s="132" t="s">
        <v>84</v>
      </c>
      <c r="B29" s="153">
        <f>+B25+B26+B28</f>
        <v>12902129.299999999</v>
      </c>
      <c r="C29" s="153">
        <f>+C25+C26+C27+C28</f>
        <v>36570617.769999996</v>
      </c>
      <c r="D29" s="153">
        <f>+D25+D26+D27</f>
        <v>15601367.870000001</v>
      </c>
      <c r="E29" s="153">
        <f>+E25+E26+E27+E28</f>
        <v>65074114.939999998</v>
      </c>
      <c r="I29" t="s">
        <v>8</v>
      </c>
    </row>
    <row r="30" spans="1:9" ht="26.25" x14ac:dyDescent="0.4">
      <c r="A30" s="130"/>
      <c r="B30" s="149"/>
      <c r="C30" s="149"/>
      <c r="D30" s="149"/>
      <c r="E30" s="149"/>
    </row>
    <row r="31" spans="1:9" ht="26.25" x14ac:dyDescent="0.4">
      <c r="A31" s="130" t="s">
        <v>91</v>
      </c>
      <c r="B31" s="149">
        <v>-10243250.720000001</v>
      </c>
      <c r="C31" s="149">
        <v>-28754410.699999999</v>
      </c>
      <c r="D31" s="149">
        <v>-10022748.17</v>
      </c>
      <c r="E31" s="149">
        <f>+B31+C31+D31</f>
        <v>-49020409.590000004</v>
      </c>
    </row>
    <row r="32" spans="1:9" ht="26.25" x14ac:dyDescent="0.4">
      <c r="A32" s="130" t="s">
        <v>85</v>
      </c>
      <c r="B32" s="149">
        <v>-437921.84</v>
      </c>
      <c r="C32" s="149">
        <v>-2060643.6</v>
      </c>
      <c r="D32" s="149">
        <v>-783178.08</v>
      </c>
      <c r="E32" s="149">
        <f>+B32+C32+D32</f>
        <v>-3281743.52</v>
      </c>
    </row>
    <row r="33" spans="1:5" ht="26.25" x14ac:dyDescent="0.4">
      <c r="A33" s="130" t="s">
        <v>83</v>
      </c>
      <c r="B33" s="150">
        <v>0</v>
      </c>
      <c r="C33" s="150">
        <v>0</v>
      </c>
      <c r="D33" s="150">
        <v>0</v>
      </c>
      <c r="E33" s="150">
        <f>+B33+C33+D33</f>
        <v>0</v>
      </c>
    </row>
    <row r="34" spans="1:5" ht="26.25" x14ac:dyDescent="0.4">
      <c r="A34" s="132" t="s">
        <v>84</v>
      </c>
      <c r="B34" s="154">
        <f>+B31+B32+B33</f>
        <v>-10681172.560000001</v>
      </c>
      <c r="C34" s="154">
        <f>+C31+C32+C33</f>
        <v>-30815054.300000001</v>
      </c>
      <c r="D34" s="154">
        <f>+D31+D32+D33</f>
        <v>-10805926.25</v>
      </c>
      <c r="E34" s="154">
        <f>+E31+E32+E33</f>
        <v>-52302153.110000007</v>
      </c>
    </row>
    <row r="35" spans="1:5" ht="27" thickBot="1" x14ac:dyDescent="0.45">
      <c r="A35" s="132" t="s">
        <v>217</v>
      </c>
      <c r="B35" s="152">
        <f>+B29+B34</f>
        <v>2220956.7399999984</v>
      </c>
      <c r="C35" s="152">
        <f>+C29+C34</f>
        <v>5755563.4699999951</v>
      </c>
      <c r="D35" s="152">
        <f>+D29+D34</f>
        <v>4795441.620000001</v>
      </c>
      <c r="E35" s="152">
        <f>+E29+E34</f>
        <v>12771961.829999991</v>
      </c>
    </row>
    <row r="36" spans="1:5" ht="27" thickTop="1" x14ac:dyDescent="0.4">
      <c r="A36" s="132"/>
      <c r="B36" s="153"/>
      <c r="C36" s="153"/>
      <c r="D36" s="153"/>
      <c r="E36" s="153"/>
    </row>
    <row r="37" spans="1:5" ht="26.25" x14ac:dyDescent="0.4">
      <c r="A37" s="132"/>
      <c r="B37" s="153"/>
      <c r="C37" s="153"/>
      <c r="D37" s="153"/>
      <c r="E37" s="153"/>
    </row>
  </sheetData>
  <mergeCells count="1"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topLeftCell="A16" zoomScale="66" zoomScaleNormal="66" workbookViewId="0">
      <selection activeCell="E48" sqref="E48"/>
    </sheetView>
  </sheetViews>
  <sheetFormatPr baseColWidth="10" defaultRowHeight="15" x14ac:dyDescent="0.25"/>
  <cols>
    <col min="1" max="1" width="83.85546875" customWidth="1"/>
    <col min="2" max="2" width="30.42578125" customWidth="1"/>
    <col min="3" max="3" width="36.28515625" customWidth="1"/>
    <col min="4" max="4" width="30" customWidth="1"/>
    <col min="5" max="5" width="24.85546875" customWidth="1"/>
    <col min="6" max="6" width="29.140625" customWidth="1"/>
    <col min="8" max="8" width="25" bestFit="1" customWidth="1"/>
    <col min="10" max="10" width="19.42578125" customWidth="1"/>
  </cols>
  <sheetData>
    <row r="1" spans="1:10" ht="26.25" x14ac:dyDescent="0.4">
      <c r="A1" s="132" t="s">
        <v>162</v>
      </c>
      <c r="B1" s="132"/>
      <c r="C1" s="132"/>
      <c r="D1" s="132"/>
      <c r="E1" s="132"/>
      <c r="F1" s="132"/>
      <c r="G1" s="132"/>
      <c r="H1" s="132"/>
    </row>
    <row r="2" spans="1:10" ht="26.25" x14ac:dyDescent="0.4">
      <c r="A2" s="130" t="s">
        <v>297</v>
      </c>
      <c r="B2" s="130"/>
      <c r="C2" s="130"/>
      <c r="D2" s="130"/>
      <c r="E2" s="130"/>
      <c r="F2" s="130"/>
      <c r="G2" s="130"/>
      <c r="H2" s="130"/>
    </row>
    <row r="3" spans="1:10" ht="26.25" x14ac:dyDescent="0.4">
      <c r="A3" s="130"/>
      <c r="B3" s="130"/>
      <c r="C3" s="130"/>
      <c r="D3" s="130"/>
      <c r="E3" s="130"/>
      <c r="F3" s="130"/>
      <c r="G3" s="130"/>
      <c r="H3" s="130"/>
    </row>
    <row r="4" spans="1:10" ht="26.25" x14ac:dyDescent="0.4">
      <c r="A4" s="135" t="s">
        <v>80</v>
      </c>
      <c r="B4" s="136">
        <v>2024</v>
      </c>
      <c r="C4" s="137"/>
      <c r="D4" s="136">
        <v>2023</v>
      </c>
      <c r="E4" s="137"/>
      <c r="F4" s="130"/>
      <c r="G4" s="130"/>
      <c r="H4" s="130"/>
    </row>
    <row r="5" spans="1:10" ht="26.25" x14ac:dyDescent="0.4">
      <c r="A5" s="130" t="s">
        <v>185</v>
      </c>
      <c r="B5" s="138">
        <v>265402.94</v>
      </c>
      <c r="C5" s="149"/>
      <c r="D5" s="138">
        <v>81680.06</v>
      </c>
      <c r="E5" s="149"/>
      <c r="F5" s="130"/>
      <c r="G5" s="130"/>
      <c r="H5" s="130"/>
    </row>
    <row r="6" spans="1:10" ht="26.25" x14ac:dyDescent="0.4">
      <c r="A6" s="130" t="s">
        <v>186</v>
      </c>
      <c r="B6" s="138">
        <v>42368.88</v>
      </c>
      <c r="C6" s="149"/>
      <c r="D6" s="138">
        <v>148290.98000000001</v>
      </c>
      <c r="E6" s="149"/>
      <c r="F6" s="158"/>
      <c r="G6" s="130"/>
      <c r="H6" s="130"/>
    </row>
    <row r="7" spans="1:10" ht="26.25" x14ac:dyDescent="0.4">
      <c r="A7" s="130" t="s">
        <v>187</v>
      </c>
      <c r="B7" s="138">
        <v>813893.54</v>
      </c>
      <c r="C7" s="149"/>
      <c r="D7" s="138">
        <v>813893.54</v>
      </c>
      <c r="E7" s="149"/>
      <c r="F7" s="130"/>
      <c r="G7" s="130"/>
      <c r="H7" s="130"/>
    </row>
    <row r="8" spans="1:10" ht="26.25" x14ac:dyDescent="0.4">
      <c r="A8" s="130" t="s">
        <v>188</v>
      </c>
      <c r="B8" s="142">
        <v>611640.03</v>
      </c>
      <c r="C8" s="149"/>
      <c r="D8" s="142">
        <v>346948.96</v>
      </c>
      <c r="E8" s="149"/>
      <c r="F8" s="130"/>
      <c r="G8" s="130"/>
      <c r="H8" s="139"/>
    </row>
    <row r="9" spans="1:10" ht="26.25" x14ac:dyDescent="0.4">
      <c r="A9" s="132" t="s">
        <v>81</v>
      </c>
      <c r="B9" s="227">
        <f>SUM(B5:B8)</f>
        <v>1733305.3900000001</v>
      </c>
      <c r="C9" s="144"/>
      <c r="D9" s="218">
        <f>SUM(D5:D8)</f>
        <v>1390813.54</v>
      </c>
      <c r="E9" s="144"/>
      <c r="F9" s="130"/>
      <c r="G9" s="130"/>
      <c r="H9" s="130"/>
    </row>
    <row r="10" spans="1:10" ht="26.25" x14ac:dyDescent="0.4">
      <c r="A10" s="132"/>
      <c r="B10" s="207"/>
      <c r="C10" s="144"/>
      <c r="D10" s="144"/>
      <c r="E10" s="144"/>
      <c r="F10" s="130"/>
      <c r="G10" s="130"/>
      <c r="H10" s="130"/>
    </row>
    <row r="11" spans="1:10" ht="52.5" x14ac:dyDescent="0.4">
      <c r="A11" s="136">
        <v>2024</v>
      </c>
      <c r="B11" s="175" t="s">
        <v>265</v>
      </c>
      <c r="C11" s="175" t="s">
        <v>266</v>
      </c>
      <c r="D11" s="175" t="s">
        <v>267</v>
      </c>
      <c r="E11" s="175" t="s">
        <v>274</v>
      </c>
      <c r="F11" s="229" t="s">
        <v>81</v>
      </c>
      <c r="G11" s="132"/>
      <c r="H11" s="137"/>
    </row>
    <row r="12" spans="1:10" ht="26.25" x14ac:dyDescent="0.4">
      <c r="A12" s="132" t="s">
        <v>268</v>
      </c>
      <c r="C12" s="228"/>
      <c r="D12" s="228"/>
      <c r="E12" s="228"/>
      <c r="F12" s="228"/>
      <c r="G12" s="130"/>
      <c r="H12" s="208"/>
    </row>
    <row r="13" spans="1:10" ht="26.25" x14ac:dyDescent="0.4">
      <c r="A13" s="130" t="s">
        <v>269</v>
      </c>
      <c r="B13" s="138">
        <v>813893.54</v>
      </c>
      <c r="C13" s="138">
        <v>148290.98000000001</v>
      </c>
      <c r="D13" s="138">
        <v>346948.96</v>
      </c>
      <c r="E13" s="138">
        <v>81680.06</v>
      </c>
      <c r="F13" s="138">
        <f>SUM(B13:E13)</f>
        <v>1390813.54</v>
      </c>
    </row>
    <row r="14" spans="1:10" ht="26.25" x14ac:dyDescent="0.4">
      <c r="A14" s="130" t="s">
        <v>82</v>
      </c>
      <c r="B14" s="236">
        <v>0</v>
      </c>
      <c r="C14" s="138">
        <v>0</v>
      </c>
      <c r="D14" s="138">
        <v>620984.31999999995</v>
      </c>
      <c r="E14" s="138">
        <v>353870.6</v>
      </c>
      <c r="F14" s="138">
        <f t="shared" ref="F14:F16" si="0">SUM(B14:E14)</f>
        <v>974854.91999999993</v>
      </c>
      <c r="G14" s="130"/>
      <c r="H14" s="158"/>
    </row>
    <row r="15" spans="1:10" ht="26.25" x14ac:dyDescent="0.4">
      <c r="A15" s="130" t="s">
        <v>219</v>
      </c>
      <c r="B15" s="237">
        <v>0</v>
      </c>
      <c r="C15" s="142">
        <v>0</v>
      </c>
      <c r="D15" s="142">
        <v>0</v>
      </c>
      <c r="E15" s="142">
        <v>0</v>
      </c>
      <c r="F15" s="142">
        <v>0</v>
      </c>
      <c r="G15" s="130"/>
      <c r="H15" s="158"/>
    </row>
    <row r="16" spans="1:10" ht="26.25" x14ac:dyDescent="0.4">
      <c r="A16" s="130" t="s">
        <v>270</v>
      </c>
      <c r="B16" s="155">
        <f>SUM(B13:B14)</f>
        <v>813893.54</v>
      </c>
      <c r="C16" s="155">
        <f>SUM(C13:C14)</f>
        <v>148290.98000000001</v>
      </c>
      <c r="D16" s="155">
        <f>+D13+D14+D15</f>
        <v>967933.28</v>
      </c>
      <c r="E16" s="155">
        <f>SUM(E13:E14)</f>
        <v>435550.66</v>
      </c>
      <c r="F16" s="155">
        <f t="shared" si="0"/>
        <v>2365668.46</v>
      </c>
      <c r="G16" s="130"/>
      <c r="H16" s="208"/>
      <c r="J16" s="18"/>
    </row>
    <row r="17" spans="1:10" ht="26.25" x14ac:dyDescent="0.4">
      <c r="A17" s="130"/>
      <c r="B17" s="208"/>
      <c r="C17" s="209"/>
      <c r="D17" s="209"/>
      <c r="E17" s="209"/>
      <c r="F17" s="209"/>
      <c r="G17" s="130"/>
      <c r="H17" s="130"/>
    </row>
    <row r="18" spans="1:10" ht="26.25" x14ac:dyDescent="0.4">
      <c r="A18" s="130" t="s">
        <v>271</v>
      </c>
      <c r="B18" s="208">
        <v>0</v>
      </c>
      <c r="C18" s="209">
        <v>105922.1</v>
      </c>
      <c r="D18" s="209">
        <v>356293.25</v>
      </c>
      <c r="E18" s="209">
        <v>170147.72</v>
      </c>
      <c r="F18" s="209">
        <f>SUM(B18:E18)</f>
        <v>632363.06999999995</v>
      </c>
      <c r="G18" s="130"/>
      <c r="H18" s="130"/>
    </row>
    <row r="19" spans="1:10" ht="26.25" x14ac:dyDescent="0.4">
      <c r="A19" s="130" t="s">
        <v>85</v>
      </c>
      <c r="B19" s="237">
        <v>0</v>
      </c>
      <c r="C19" s="142">
        <v>0</v>
      </c>
      <c r="D19" s="142">
        <v>0</v>
      </c>
      <c r="E19" s="142">
        <v>0</v>
      </c>
      <c r="F19" s="142">
        <f>SUM(B19:E19)</f>
        <v>0</v>
      </c>
      <c r="G19" s="130"/>
      <c r="H19" s="130"/>
      <c r="J19" s="20"/>
    </row>
    <row r="20" spans="1:10" ht="26.25" x14ac:dyDescent="0.4">
      <c r="A20" s="130" t="s">
        <v>272</v>
      </c>
      <c r="B20" s="155">
        <f>SUM(B16-B19)</f>
        <v>813893.54</v>
      </c>
      <c r="C20" s="155">
        <f>+C16-C18</f>
        <v>42368.880000000005</v>
      </c>
      <c r="D20" s="155">
        <f>+D16-D18</f>
        <v>611640.03</v>
      </c>
      <c r="E20" s="155">
        <f>+E16-E18</f>
        <v>265402.93999999994</v>
      </c>
      <c r="F20" s="155">
        <f>+F16-F18</f>
        <v>1733305.3900000001</v>
      </c>
      <c r="G20" s="130"/>
      <c r="H20" s="158"/>
    </row>
    <row r="21" spans="1:10" ht="26.25" x14ac:dyDescent="0.4">
      <c r="A21" s="132"/>
      <c r="B21" s="207"/>
      <c r="C21" s="144"/>
      <c r="D21" s="144"/>
      <c r="E21" s="144"/>
      <c r="F21" s="144"/>
      <c r="G21" s="130"/>
      <c r="H21" s="158"/>
    </row>
    <row r="22" spans="1:10" ht="26.25" x14ac:dyDescent="0.4">
      <c r="A22" s="132"/>
      <c r="B22" s="207"/>
      <c r="C22" s="144"/>
      <c r="D22" s="144"/>
      <c r="E22" s="144"/>
      <c r="F22" s="144"/>
      <c r="G22" s="130"/>
      <c r="H22" s="158"/>
    </row>
    <row r="23" spans="1:10" ht="52.5" x14ac:dyDescent="0.4">
      <c r="A23" s="136">
        <v>2023</v>
      </c>
      <c r="B23" s="175" t="s">
        <v>265</v>
      </c>
      <c r="C23" s="175" t="s">
        <v>273</v>
      </c>
      <c r="D23" s="175" t="s">
        <v>267</v>
      </c>
      <c r="E23" s="175" t="s">
        <v>274</v>
      </c>
      <c r="F23" s="136" t="s">
        <v>81</v>
      </c>
      <c r="G23" s="130"/>
      <c r="H23" s="130"/>
    </row>
    <row r="24" spans="1:10" ht="26.25" x14ac:dyDescent="0.4">
      <c r="A24" s="132" t="s">
        <v>268</v>
      </c>
      <c r="B24" s="207"/>
      <c r="C24" s="144"/>
      <c r="D24" s="144"/>
      <c r="E24" s="144"/>
      <c r="F24" s="144"/>
      <c r="G24" s="130"/>
      <c r="H24" s="130"/>
    </row>
    <row r="25" spans="1:10" ht="26.25" x14ac:dyDescent="0.4">
      <c r="A25" s="130" t="s">
        <v>269</v>
      </c>
      <c r="B25" s="138">
        <v>813893.54</v>
      </c>
      <c r="C25" s="138">
        <v>152270.71</v>
      </c>
      <c r="D25" s="138">
        <v>529040.68999999994</v>
      </c>
      <c r="E25" s="138">
        <v>105255.77</v>
      </c>
      <c r="F25" s="138">
        <f>SUM(B25:E25)</f>
        <v>1600460.71</v>
      </c>
      <c r="G25" s="130"/>
      <c r="H25" s="130"/>
    </row>
    <row r="26" spans="1:10" ht="26.25" x14ac:dyDescent="0.4">
      <c r="A26" s="130" t="s">
        <v>82</v>
      </c>
      <c r="B26" s="138">
        <v>0</v>
      </c>
      <c r="C26" s="138">
        <v>254213.08</v>
      </c>
      <c r="D26" s="138">
        <v>1754853.97</v>
      </c>
      <c r="E26" s="138">
        <v>326720.18</v>
      </c>
      <c r="F26" s="138">
        <f t="shared" ref="F26" si="1">SUM(B26:E26)</f>
        <v>2335787.23</v>
      </c>
      <c r="G26" s="130"/>
      <c r="H26" s="130"/>
    </row>
    <row r="27" spans="1:10" ht="26.25" x14ac:dyDescent="0.4">
      <c r="A27" s="130" t="s">
        <v>315</v>
      </c>
      <c r="B27" s="138">
        <v>0</v>
      </c>
      <c r="C27" s="138">
        <v>0</v>
      </c>
      <c r="D27" s="138">
        <v>-544396.02</v>
      </c>
      <c r="E27" s="138">
        <v>0</v>
      </c>
      <c r="F27" s="138">
        <f t="shared" ref="F27:F28" si="2">SUM(B27:E27)</f>
        <v>-544396.02</v>
      </c>
      <c r="G27" s="130"/>
      <c r="H27" s="130"/>
    </row>
    <row r="28" spans="1:10" ht="26.25" x14ac:dyDescent="0.4">
      <c r="A28" s="132" t="s">
        <v>270</v>
      </c>
      <c r="B28" s="211">
        <f>SUM(B25+B27)</f>
        <v>813893.54</v>
      </c>
      <c r="C28" s="210">
        <f>+C25+C26+C27</f>
        <v>406483.79</v>
      </c>
      <c r="D28" s="210">
        <f>+D25+D26+D27</f>
        <v>1739498.6400000001</v>
      </c>
      <c r="E28" s="210">
        <f>+E25+E26+E27</f>
        <v>431975.95</v>
      </c>
      <c r="F28" s="211">
        <f t="shared" si="2"/>
        <v>3391851.9200000004</v>
      </c>
      <c r="G28" s="130"/>
      <c r="H28" s="130"/>
    </row>
    <row r="29" spans="1:10" ht="26.25" x14ac:dyDescent="0.4">
      <c r="A29" s="132"/>
      <c r="B29" s="144"/>
      <c r="C29" s="144"/>
      <c r="D29" s="144"/>
      <c r="E29" s="144"/>
      <c r="F29" s="144"/>
      <c r="G29" s="130"/>
      <c r="H29" s="130"/>
    </row>
    <row r="30" spans="1:10" ht="28.5" customHeight="1" x14ac:dyDescent="0.4">
      <c r="A30" s="172" t="s">
        <v>278</v>
      </c>
      <c r="B30" s="138">
        <v>0</v>
      </c>
      <c r="C30" s="138">
        <v>0</v>
      </c>
      <c r="D30" s="138">
        <v>0</v>
      </c>
      <c r="E30" s="138">
        <v>0</v>
      </c>
      <c r="F30" s="138">
        <v>0</v>
      </c>
      <c r="G30" s="130"/>
      <c r="H30" s="130"/>
    </row>
    <row r="31" spans="1:10" ht="26.25" x14ac:dyDescent="0.4">
      <c r="A31" s="130" t="s">
        <v>85</v>
      </c>
      <c r="B31" s="138">
        <v>0</v>
      </c>
      <c r="C31" s="138">
        <v>258192.81</v>
      </c>
      <c r="D31" s="138">
        <v>1392549.68</v>
      </c>
      <c r="E31" s="138">
        <v>350295.89</v>
      </c>
      <c r="F31" s="138">
        <f>SUM(B31:E31)</f>
        <v>2001038.38</v>
      </c>
      <c r="G31" s="130"/>
      <c r="H31" s="130"/>
    </row>
    <row r="32" spans="1:10" ht="27" thickBot="1" x14ac:dyDescent="0.45">
      <c r="A32" s="132" t="s">
        <v>272</v>
      </c>
      <c r="B32" s="151">
        <f>SUM(B28-B31)</f>
        <v>813893.54</v>
      </c>
      <c r="C32" s="143">
        <f>SUM(C28-C31)</f>
        <v>148290.97999999998</v>
      </c>
      <c r="D32" s="143">
        <f>SUM(D28-D31)</f>
        <v>346948.9600000002</v>
      </c>
      <c r="E32" s="143">
        <f>SUM(E28-E31)</f>
        <v>81680.06</v>
      </c>
      <c r="F32" s="143">
        <f>SUM(B32:E32)</f>
        <v>1390813.5400000003</v>
      </c>
      <c r="G32" s="130"/>
      <c r="H32" s="130"/>
    </row>
    <row r="33" spans="1:8" ht="27" thickTop="1" x14ac:dyDescent="0.4">
      <c r="A33" s="132"/>
      <c r="B33" s="207"/>
      <c r="C33" s="144"/>
      <c r="D33" s="144"/>
      <c r="E33" s="144"/>
      <c r="F33" s="130"/>
      <c r="G33" s="130"/>
      <c r="H33" s="130"/>
    </row>
    <row r="35" spans="1:8" ht="18.75" x14ac:dyDescent="0.3">
      <c r="A35" s="231"/>
    </row>
    <row r="36" spans="1:8" ht="55.5" customHeight="1" x14ac:dyDescent="0.4">
      <c r="A36" s="257"/>
      <c r="B36" s="257"/>
      <c r="C36" s="257"/>
      <c r="D36" s="257"/>
      <c r="E36" s="257"/>
      <c r="F36" s="257"/>
      <c r="G36" s="132"/>
      <c r="H36" s="132"/>
    </row>
  </sheetData>
  <mergeCells count="1">
    <mergeCell ref="A36:F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ESF - Situación Financiera</vt:lpstr>
      <vt:lpstr> ERF-Rendimiento Financiero</vt:lpstr>
      <vt:lpstr>CAMBIO EN EL PATRIMONIO</vt:lpstr>
      <vt:lpstr>Estado Comparativo ARREGLO</vt:lpstr>
      <vt:lpstr>FLUJO (c)</vt:lpstr>
      <vt:lpstr>notas ultima version todas</vt:lpstr>
      <vt:lpstr>propiedad planta y equipo</vt:lpstr>
      <vt:lpstr>gastos pagados por ant.</vt:lpstr>
      <vt:lpstr>' ERF-Rendimiento Financiero'!Área_de_impresión</vt:lpstr>
      <vt:lpstr>'ESF - Situación Financiera'!Área_de_impresión</vt:lpstr>
      <vt:lpstr>'Estado Comparativo ARREGLO'!Área_de_impresión</vt:lpstr>
      <vt:lpstr>'notas ultima version todas'!Área_de_impresión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2024-07-16T14:18:22Z</cp:lastPrinted>
  <dcterms:created xsi:type="dcterms:W3CDTF">2018-05-02T13:48:18Z</dcterms:created>
  <dcterms:modified xsi:type="dcterms:W3CDTF">2024-07-19T18:37:10Z</dcterms:modified>
</cp:coreProperties>
</file>